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F6" i="1"/>
  <c r="E6" i="1" l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<sst xmlns="http://schemas.openxmlformats.org/spreadsheetml/2006/main" count="472" uniqueCount="47">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</sst>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 applyFill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22" sqref="C2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N14" sqref="N14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9"/>
      <c r="N1" s="59"/>
    </row>
    <row r="2" spans="1:15" ht="18" customHeight="1" x14ac:dyDescent="0.25">
      <c r="A2" s="58">
        <v>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>
        <v>1483.432</v>
      </c>
      <c r="D4" s="18">
        <v>1908.5139999999999</v>
      </c>
      <c r="E4" s="18">
        <v>2167.7640000000001</v>
      </c>
      <c r="F4" s="18">
        <v>2313.306</v>
      </c>
      <c r="G4" s="18"/>
      <c r="H4" s="18"/>
      <c r="I4" s="18"/>
      <c r="J4" s="18"/>
      <c r="K4" s="18"/>
      <c r="L4" s="18"/>
      <c r="M4" s="18"/>
      <c r="N4" s="56">
        <v>9345.4959999999992</v>
      </c>
      <c r="O4" s="18"/>
    </row>
    <row r="5" spans="1:15" ht="18" customHeight="1" x14ac:dyDescent="0.2">
      <c r="A5" s="22" t="s">
        <v>13</v>
      </c>
      <c r="B5" s="54">
        <v>354.73</v>
      </c>
      <c r="C5" s="18">
        <v>322.44400000000002</v>
      </c>
      <c r="D5" s="18">
        <v>463.87200000000001</v>
      </c>
      <c r="E5" s="18">
        <v>576.774</v>
      </c>
      <c r="F5" s="18">
        <v>594.17399999999998</v>
      </c>
      <c r="G5" s="18"/>
      <c r="H5" s="18"/>
      <c r="I5" s="18"/>
      <c r="J5" s="18"/>
      <c r="K5" s="18"/>
      <c r="L5" s="18"/>
      <c r="M5" s="18"/>
      <c r="N5" s="56">
        <v>2312.0340000000001</v>
      </c>
      <c r="O5" s="18"/>
    </row>
    <row r="6" spans="1:15" ht="18" customHeight="1" x14ac:dyDescent="0.2">
      <c r="A6" s="22" t="s">
        <v>14</v>
      </c>
      <c r="B6" s="20">
        <f t="shared" ref="B6:F6" si="0">IF(B4="","",B5/B4%)</f>
        <v>24.095869949006936</v>
      </c>
      <c r="C6" s="20">
        <f t="shared" si="0"/>
        <v>21.736351919063363</v>
      </c>
      <c r="D6" s="20">
        <f t="shared" si="0"/>
        <v>24.305402003862692</v>
      </c>
      <c r="E6" s="20">
        <f t="shared" si="0"/>
        <v>26.606863108714787</v>
      </c>
      <c r="F6" s="20">
        <f t="shared" si="0"/>
        <v>25.685058526628122</v>
      </c>
      <c r="G6" s="20"/>
      <c r="H6" s="20"/>
      <c r="I6" s="20"/>
      <c r="J6" s="20"/>
      <c r="K6" s="20"/>
      <c r="L6" s="20"/>
      <c r="M6" s="20"/>
      <c r="N6" s="20">
        <f t="shared" ref="N6" si="1">IF(N4="","",N5/N4%)</f>
        <v>24.739553684470042</v>
      </c>
      <c r="O6" s="19"/>
    </row>
    <row r="7" spans="1:15" ht="18" customHeight="1" x14ac:dyDescent="0.2">
      <c r="A7" s="22" t="s">
        <v>16</v>
      </c>
      <c r="B7" s="18">
        <v>15.757999999999999</v>
      </c>
      <c r="C7" s="18">
        <v>14.882</v>
      </c>
      <c r="D7" s="18">
        <v>18.032</v>
      </c>
      <c r="E7" s="18">
        <v>19.565000000000001</v>
      </c>
      <c r="F7" s="18">
        <v>21.05</v>
      </c>
      <c r="G7" s="18"/>
      <c r="H7" s="18"/>
      <c r="I7" s="18"/>
      <c r="J7" s="18"/>
      <c r="K7" s="18"/>
      <c r="L7" s="18"/>
      <c r="M7" s="18"/>
      <c r="N7" s="18">
        <v>89.287000000000006</v>
      </c>
      <c r="O7" s="18"/>
    </row>
    <row r="8" spans="1:15" ht="18" customHeight="1" x14ac:dyDescent="0.2">
      <c r="A8" s="22" t="s">
        <v>28</v>
      </c>
      <c r="B8" s="18">
        <v>21.847000000000001</v>
      </c>
      <c r="C8" s="18">
        <v>20.567</v>
      </c>
      <c r="D8" s="18">
        <v>25.690999999999999</v>
      </c>
      <c r="E8" s="18">
        <v>25.23</v>
      </c>
      <c r="F8" s="18">
        <v>24.018999999999998</v>
      </c>
      <c r="G8" s="18"/>
      <c r="H8" s="18"/>
      <c r="I8" s="18"/>
      <c r="J8" s="18"/>
      <c r="K8" s="18"/>
      <c r="L8" s="18"/>
      <c r="M8" s="18"/>
      <c r="N8" s="18">
        <v>117.224</v>
      </c>
      <c r="O8" s="18"/>
    </row>
    <row r="9" spans="1:15" ht="18" customHeight="1" x14ac:dyDescent="0.2">
      <c r="A9" s="22" t="s">
        <v>29</v>
      </c>
      <c r="B9" s="18">
        <v>623.57000000000005</v>
      </c>
      <c r="C9" s="18">
        <v>590.48099999999999</v>
      </c>
      <c r="D9" s="18">
        <v>724.51599999999996</v>
      </c>
      <c r="E9" s="18">
        <v>777.92200000000003</v>
      </c>
      <c r="F9" s="17">
        <v>827.92</v>
      </c>
      <c r="G9" s="18"/>
      <c r="H9" s="18"/>
      <c r="I9" s="18"/>
      <c r="J9" s="18"/>
      <c r="K9" s="18"/>
      <c r="L9" s="18"/>
      <c r="M9" s="18"/>
      <c r="N9" s="18">
        <v>3544.4090000000001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6"/>
      <c r="O11" s="19"/>
    </row>
    <row r="12" spans="1:15" ht="18" customHeight="1" x14ac:dyDescent="0.2">
      <c r="A12" s="22" t="s">
        <v>17</v>
      </c>
      <c r="B12" s="17">
        <f t="shared" ref="B12:C12" si="2">IF(B4="","",(B4-B21)/B21%)</f>
        <v>1.8742958847839168</v>
      </c>
      <c r="C12" s="17">
        <f t="shared" si="2"/>
        <v>6.5370878815060731</v>
      </c>
      <c r="D12" s="17">
        <f t="shared" ref="D12" si="3">IF(D4="","",(D4-D21)/D21%)</f>
        <v>10.619062274858374</v>
      </c>
      <c r="E12" s="17">
        <v>2.2000000000000002</v>
      </c>
      <c r="F12" s="17">
        <v>3.8363185131421123</v>
      </c>
      <c r="G12" s="17"/>
      <c r="H12" s="17"/>
      <c r="I12" s="17"/>
      <c r="J12" s="17"/>
      <c r="K12" s="17"/>
      <c r="L12" s="18"/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>
        <v>9.6</v>
      </c>
      <c r="D13" s="17">
        <v>9.1</v>
      </c>
      <c r="E13" s="17">
        <v>3.7</v>
      </c>
      <c r="F13" s="17">
        <v>2.2999999999999998</v>
      </c>
      <c r="G13" s="17"/>
      <c r="H13" s="17"/>
      <c r="I13" s="17"/>
      <c r="J13" s="17"/>
      <c r="K13" s="17"/>
      <c r="L13" s="18"/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C16" si="4">IF(B7="","",(B7-B24)/B24%)</f>
        <v>9.5280442101243673E-2</v>
      </c>
      <c r="C14" s="17">
        <f t="shared" si="4"/>
        <v>1.8199233716475098</v>
      </c>
      <c r="D14" s="17">
        <f t="shared" ref="D14" si="5">IF(D7="","",(D7-D24)/D24%)</f>
        <v>3.0105684090259985</v>
      </c>
      <c r="E14" s="17">
        <v>5.0131501261338682</v>
      </c>
      <c r="F14" s="17">
        <v>2.6829268292682964</v>
      </c>
      <c r="G14" s="17"/>
      <c r="H14" s="17"/>
      <c r="I14" s="17"/>
      <c r="J14" s="17"/>
      <c r="K14" s="17"/>
      <c r="L14" s="18"/>
      <c r="M14" s="17"/>
      <c r="N14" s="17"/>
      <c r="O14" s="19"/>
    </row>
    <row r="15" spans="1:15" ht="18" customHeight="1" x14ac:dyDescent="0.2">
      <c r="A15" s="22" t="s">
        <v>24</v>
      </c>
      <c r="B15" s="17">
        <f t="shared" si="4"/>
        <v>14.917679238335712</v>
      </c>
      <c r="C15" s="17">
        <f t="shared" si="4"/>
        <v>3.5234308149192088</v>
      </c>
      <c r="D15" s="17">
        <f t="shared" ref="D15" si="6">IF(D8="","",(D8-D25)/D25%)</f>
        <v>-3.2827617362496704</v>
      </c>
      <c r="E15" s="17">
        <v>4.4028800794504672</v>
      </c>
      <c r="F15" s="17">
        <v>2.4657651124098776</v>
      </c>
      <c r="G15" s="17"/>
      <c r="H15" s="17"/>
      <c r="I15" s="17"/>
      <c r="J15" s="17"/>
      <c r="K15" s="17"/>
      <c r="L15" s="18"/>
      <c r="M15" s="17"/>
      <c r="N15" s="17"/>
      <c r="O15" s="19"/>
    </row>
    <row r="16" spans="1:15" ht="18" customHeight="1" x14ac:dyDescent="0.2">
      <c r="A16" s="22" t="s">
        <v>19</v>
      </c>
      <c r="B16" s="17">
        <f t="shared" si="4"/>
        <v>0.27933544858508313</v>
      </c>
      <c r="C16" s="17">
        <f t="shared" si="4"/>
        <v>1.5488198116857941</v>
      </c>
      <c r="D16" s="17">
        <f t="shared" ref="D16" si="7">IF(D9="","",(D9-D26)/D26%)</f>
        <v>5.271753502442472</v>
      </c>
      <c r="E16" s="17">
        <v>5.2971966209475791</v>
      </c>
      <c r="F16" s="17">
        <v>2.971538304636149</v>
      </c>
      <c r="G16" s="17"/>
      <c r="H16" s="17"/>
      <c r="I16" s="17"/>
      <c r="J16" s="17"/>
      <c r="K16" s="17"/>
      <c r="L16" s="18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8">
        <v>2017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8">IF(B21="","",B22/B21%)</f>
        <v>24.237479551248516</v>
      </c>
      <c r="C23" s="20">
        <f t="shared" ref="C23:M23" si="9">IF(C21="","",C22/C21%)</f>
        <v>21.100696706212037</v>
      </c>
      <c r="D23" s="20">
        <f t="shared" si="9"/>
        <v>24.618284440472191</v>
      </c>
      <c r="E23" s="20">
        <f t="shared" si="9"/>
        <v>26.200043568505816</v>
      </c>
      <c r="F23" s="20">
        <f t="shared" si="9"/>
        <v>26.052151883506845</v>
      </c>
      <c r="G23" s="20">
        <f t="shared" si="9"/>
        <v>27.130174392756501</v>
      </c>
      <c r="H23" s="20">
        <f t="shared" si="9"/>
        <v>29.34986731745234</v>
      </c>
      <c r="I23" s="20">
        <f t="shared" si="9"/>
        <v>30.616305223951098</v>
      </c>
      <c r="J23" s="20">
        <f t="shared" si="9"/>
        <v>28.258809558979944</v>
      </c>
      <c r="K23" s="20">
        <f t="shared" si="9"/>
        <v>27.479778804508463</v>
      </c>
      <c r="L23" s="20">
        <v>24.17427937237586</v>
      </c>
      <c r="M23" s="20">
        <f t="shared" si="9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10">IF(B21="","",(B21-B38)/B38%)</f>
        <v>7.8699895345486848</v>
      </c>
      <c r="C29" s="17">
        <v>3.2</v>
      </c>
      <c r="D29" s="17">
        <f t="shared" si="10"/>
        <v>0.84012837470169843</v>
      </c>
      <c r="E29" s="17">
        <v>14.6</v>
      </c>
      <c r="F29" s="17">
        <v>6</v>
      </c>
      <c r="G29" s="17">
        <v>7.6</v>
      </c>
      <c r="H29" s="17">
        <f t="shared" ref="H29" si="11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12">IF(M21="","",(M21-M38)/M38%)</f>
        <v>0.93526481271445916</v>
      </c>
      <c r="N29" s="17">
        <f t="shared" si="12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13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12"/>
        <v>3.4363611823458005</v>
      </c>
      <c r="N30" s="17">
        <f t="shared" si="12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4">IF(B24="","",(B24-B41)/B41%)</f>
        <v>0.80681308830120668</v>
      </c>
      <c r="C31" s="17">
        <v>-5.0999999999999996</v>
      </c>
      <c r="D31" s="17">
        <f t="shared" si="14"/>
        <v>-1.7235571524814852</v>
      </c>
      <c r="E31" s="17">
        <f t="shared" si="14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5">IF(M24="","",(M24-M41)/M41%)</f>
        <v>-2.8685869117040812</v>
      </c>
      <c r="N31" s="17">
        <f t="shared" si="15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6">IF(B25="","",(B25-B42)/B42%)</f>
        <v>-8.0305742344347166</v>
      </c>
      <c r="C32" s="17">
        <v>-1.7</v>
      </c>
      <c r="D32" s="17">
        <f t="shared" ref="D32" si="17">IF(D25="","",(D25-D42)/D42%)</f>
        <v>12.212740790807697</v>
      </c>
      <c r="E32" s="17">
        <f t="shared" si="14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5"/>
        <v>12.025808813435226</v>
      </c>
      <c r="N32" s="17">
        <f t="shared" si="15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18">IF(B26="","",(B26-B43)/B43%)</f>
        <v>6.2179829903096904</v>
      </c>
      <c r="C33" s="17">
        <v>2</v>
      </c>
      <c r="D33" s="17">
        <f t="shared" ref="D33" si="19">IF(D26="","",(D26-D43)/D43%)</f>
        <v>2.8402961032595919</v>
      </c>
      <c r="E33" s="17">
        <f t="shared" si="14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5"/>
        <v>-1.1319596733752983</v>
      </c>
      <c r="N33" s="17">
        <f t="shared" si="15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8">
        <v>2016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20">IF(B38="","",B39/B38%)</f>
        <v>25.295787095994019</v>
      </c>
      <c r="C40" s="20">
        <f t="shared" si="20"/>
        <v>22.472996387161636</v>
      </c>
      <c r="D40" s="20">
        <f t="shared" si="20"/>
        <v>24.47547501971151</v>
      </c>
      <c r="E40" s="20">
        <f t="shared" si="20"/>
        <v>26.183221162808916</v>
      </c>
      <c r="F40" s="20">
        <f t="shared" si="20"/>
        <v>25.233745328898799</v>
      </c>
      <c r="G40" s="20">
        <f t="shared" si="20"/>
        <v>26.622363857993335</v>
      </c>
      <c r="H40" s="20">
        <f t="shared" si="20"/>
        <v>29.314894864785614</v>
      </c>
      <c r="I40" s="20">
        <f t="shared" si="20"/>
        <v>30.831475407642557</v>
      </c>
      <c r="J40" s="20">
        <f t="shared" si="20"/>
        <v>27.427321199969217</v>
      </c>
      <c r="K40" s="20">
        <f t="shared" si="20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21">IF(B38="","",(B38-B55)/B55%)</f>
        <v>1.2060298470478514</v>
      </c>
      <c r="C46" s="17">
        <f t="shared" si="21"/>
        <v>3.8770573425883965</v>
      </c>
      <c r="D46" s="17">
        <f t="shared" si="21"/>
        <v>1.9349984003107665</v>
      </c>
      <c r="E46" s="17">
        <f t="shared" si="21"/>
        <v>-3.3744197181230655</v>
      </c>
      <c r="F46" s="17">
        <f t="shared" si="21"/>
        <v>1.5730063472016309</v>
      </c>
      <c r="G46" s="17">
        <f t="shared" si="21"/>
        <v>-1.0295739366842713</v>
      </c>
      <c r="H46" s="17">
        <v>2.9</v>
      </c>
      <c r="I46" s="17">
        <f t="shared" ref="I46:K47" si="22">IF(I38="","",(I38-I55)/I55%)</f>
        <v>0.22210525609993992</v>
      </c>
      <c r="J46" s="17">
        <f t="shared" si="22"/>
        <v>3.1681287832265923</v>
      </c>
      <c r="K46" s="17">
        <f t="shared" si="22"/>
        <v>6.5398696628285364</v>
      </c>
      <c r="L46" s="17">
        <f t="shared" ref="L46:N47" si="23">IF(L38="","",(L38-L55)/L55%)</f>
        <v>5.8751307026032666</v>
      </c>
      <c r="M46" s="17">
        <f t="shared" si="23"/>
        <v>9.795582514171139</v>
      </c>
      <c r="N46" s="17">
        <f t="shared" si="23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22"/>
        <v>-2.4194252773168015</v>
      </c>
      <c r="J47" s="17">
        <f t="shared" si="22"/>
        <v>-1.0710309439610413</v>
      </c>
      <c r="K47" s="17">
        <f t="shared" si="22"/>
        <v>4.2209040759306786</v>
      </c>
      <c r="L47" s="17">
        <f t="shared" si="23"/>
        <v>-0.22359318816507981</v>
      </c>
      <c r="M47" s="17">
        <f t="shared" si="23"/>
        <v>5.0111686868572329</v>
      </c>
      <c r="N47" s="17">
        <f t="shared" si="23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4">IF(B41="","",(B41-B58)/B58%)</f>
        <v>-3.333230169292186</v>
      </c>
      <c r="C48" s="17">
        <f t="shared" si="24"/>
        <v>1.4691349891297119</v>
      </c>
      <c r="D48" s="17">
        <f t="shared" si="24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5">IF(I41="","",(I41-I58)/I58%)</f>
        <v>-0.42097206276311216</v>
      </c>
      <c r="J48" s="17">
        <f t="shared" si="25"/>
        <v>0.36438605743875202</v>
      </c>
      <c r="K48" s="17">
        <f t="shared" si="25"/>
        <v>1.7043182726909292</v>
      </c>
      <c r="L48" s="17">
        <f t="shared" ref="L48:N50" si="26">IF(L41="","",(L41-L58)/L58%)</f>
        <v>1.2915873839589471</v>
      </c>
      <c r="M48" s="17">
        <f t="shared" si="26"/>
        <v>3.0095261209877959</v>
      </c>
      <c r="N48" s="17">
        <f t="shared" si="26"/>
        <v>-0.18341262108098672</v>
      </c>
      <c r="O48" s="19"/>
    </row>
    <row r="49" spans="1:15" ht="18" customHeight="1" x14ac:dyDescent="0.2">
      <c r="A49" s="22" t="s">
        <v>24</v>
      </c>
      <c r="B49" s="17">
        <f t="shared" si="24"/>
        <v>5.9616567562025846</v>
      </c>
      <c r="C49" s="17">
        <f t="shared" si="24"/>
        <v>1.2782595618827959</v>
      </c>
      <c r="D49" s="17">
        <f t="shared" si="24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5"/>
        <v>-4.4403001642965324E-3</v>
      </c>
      <c r="J49" s="17">
        <f t="shared" si="25"/>
        <v>1.4339142974866075</v>
      </c>
      <c r="K49" s="17">
        <f t="shared" si="25"/>
        <v>4.775749118114506</v>
      </c>
      <c r="L49" s="17">
        <f t="shared" si="26"/>
        <v>-1.7846636595410936</v>
      </c>
      <c r="M49" s="17">
        <f t="shared" si="26"/>
        <v>-2.1843247840293611</v>
      </c>
      <c r="N49" s="17">
        <f t="shared" si="26"/>
        <v>3.7241126295515037</v>
      </c>
      <c r="O49" s="19"/>
    </row>
    <row r="50" spans="1:15" ht="18" customHeight="1" x14ac:dyDescent="0.2">
      <c r="A50" s="22" t="s">
        <v>19</v>
      </c>
      <c r="B50" s="17">
        <f t="shared" si="24"/>
        <v>0.94995533882143024</v>
      </c>
      <c r="C50" s="17">
        <f t="shared" si="24"/>
        <v>6.2901243891023739</v>
      </c>
      <c r="D50" s="17">
        <f t="shared" si="24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5"/>
        <v>1.6231194060688505</v>
      </c>
      <c r="J50" s="17">
        <f t="shared" si="25"/>
        <v>3.6299481949020818</v>
      </c>
      <c r="K50" s="17">
        <f t="shared" si="25"/>
        <v>5.3136689971054132</v>
      </c>
      <c r="L50" s="17">
        <f t="shared" si="26"/>
        <v>5.3518987734102117</v>
      </c>
      <c r="M50" s="17">
        <f t="shared" si="26"/>
        <v>6.8217396379498512</v>
      </c>
      <c r="N50" s="17">
        <f t="shared" si="26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8">
        <v>2015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8">
        <v>2014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7">IF(C72="","",C73/C72%)</f>
        <v>27.342505708748295</v>
      </c>
      <c r="D74" s="20">
        <f t="shared" si="27"/>
        <v>29.003554327642195</v>
      </c>
      <c r="E74" s="20">
        <f t="shared" si="27"/>
        <v>29.476094798943556</v>
      </c>
      <c r="F74" s="20">
        <f t="shared" si="27"/>
        <v>28.663446683762654</v>
      </c>
      <c r="G74" s="20">
        <f t="shared" si="27"/>
        <v>28.381055319164876</v>
      </c>
      <c r="H74" s="20">
        <f t="shared" si="27"/>
        <v>30.706961586264708</v>
      </c>
      <c r="I74" s="20">
        <f t="shared" si="27"/>
        <v>31.348462366862297</v>
      </c>
      <c r="J74" s="20">
        <f t="shared" si="27"/>
        <v>29.488899926911216</v>
      </c>
      <c r="K74" s="20">
        <f t="shared" si="27"/>
        <v>30.437034435810258</v>
      </c>
      <c r="L74" s="20">
        <f t="shared" si="27"/>
        <v>27.027156951203278</v>
      </c>
      <c r="M74" s="20">
        <f t="shared" si="27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28">IF(C72="","",(C72-C89)/C89%)</f>
        <v>1.7507181075753386</v>
      </c>
      <c r="D80" s="17">
        <f t="shared" si="28"/>
        <v>-2.5853632508075521</v>
      </c>
      <c r="E80" s="17">
        <f t="shared" si="28"/>
        <v>7.8158456456339467</v>
      </c>
      <c r="F80" s="17">
        <f t="shared" si="28"/>
        <v>3.972179916742812</v>
      </c>
      <c r="G80" s="17">
        <f t="shared" si="28"/>
        <v>3.4539158930710792</v>
      </c>
      <c r="H80" s="17">
        <f t="shared" si="28"/>
        <v>2.2721782528065724</v>
      </c>
      <c r="I80" s="17">
        <f t="shared" ref="I80:N81" si="29">IF(I72="","",(I72-I89)/I89%)</f>
        <v>4.1391973907695814</v>
      </c>
      <c r="J80" s="17">
        <f t="shared" si="29"/>
        <v>1.8825880179796517</v>
      </c>
      <c r="K80" s="17">
        <f t="shared" si="29"/>
        <v>1.4203355601207781</v>
      </c>
      <c r="L80" s="17">
        <f t="shared" si="29"/>
        <v>-1.4766647620632114</v>
      </c>
      <c r="M80" s="17">
        <f t="shared" si="29"/>
        <v>-0.21558601501808905</v>
      </c>
      <c r="N80" s="17">
        <f t="shared" si="29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30">IF(C73="","",(C73-C90)/C90%)</f>
        <v>-4.2470264095154935</v>
      </c>
      <c r="D81" s="17">
        <f t="shared" si="30"/>
        <v>-6.3699638966722052</v>
      </c>
      <c r="E81" s="17">
        <f t="shared" si="30"/>
        <v>9.2652270761411089</v>
      </c>
      <c r="F81" s="17">
        <f t="shared" si="30"/>
        <v>1.0121171867202978</v>
      </c>
      <c r="G81" s="17">
        <f t="shared" si="30"/>
        <v>-2.2472127593682281</v>
      </c>
      <c r="H81" s="17">
        <f t="shared" si="30"/>
        <v>-5.3569042316258244</v>
      </c>
      <c r="I81" s="17">
        <f t="shared" si="29"/>
        <v>-3.0461239920313661</v>
      </c>
      <c r="J81" s="17">
        <f t="shared" si="29"/>
        <v>-7.4720940979268304</v>
      </c>
      <c r="K81" s="17">
        <f t="shared" si="29"/>
        <v>-5.0531198746664741</v>
      </c>
      <c r="L81" s="17">
        <f t="shared" si="29"/>
        <v>-8.3144122332752168</v>
      </c>
      <c r="M81" s="17">
        <f t="shared" si="29"/>
        <v>-10.146857510034177</v>
      </c>
      <c r="N81" s="17">
        <f t="shared" si="29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31">IF(B75="","",(B75-B92)/B92%)</f>
        <v>-1.2896072824881839</v>
      </c>
      <c r="C82" s="17">
        <f t="shared" si="31"/>
        <v>-2.3717119448037933</v>
      </c>
      <c r="D82" s="17">
        <f t="shared" si="31"/>
        <v>-2.1213406873143938</v>
      </c>
      <c r="E82" s="17">
        <f t="shared" si="31"/>
        <v>1.0942280765440986</v>
      </c>
      <c r="F82" s="17">
        <f t="shared" si="31"/>
        <v>0.73795398639848875</v>
      </c>
      <c r="G82" s="17">
        <f t="shared" si="31"/>
        <v>1.4442715425014618</v>
      </c>
      <c r="H82" s="17">
        <f t="shared" si="31"/>
        <v>1.1264139334563847</v>
      </c>
      <c r="I82" s="17">
        <f t="shared" ref="I82:N84" si="32">IF(I75="","",(I75-I92)/I92%)</f>
        <v>1.4573179558944149</v>
      </c>
      <c r="J82" s="17">
        <f t="shared" si="32"/>
        <v>0.72039839481700396</v>
      </c>
      <c r="K82" s="17">
        <f t="shared" si="32"/>
        <v>0.6922776911076417</v>
      </c>
      <c r="L82" s="17">
        <f t="shared" si="32"/>
        <v>-1.6873449131513698</v>
      </c>
      <c r="M82" s="17">
        <f t="shared" si="32"/>
        <v>-3.3447734279564849</v>
      </c>
      <c r="N82" s="17">
        <f t="shared" si="32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33">IF(C76="","",(C76-C93)/C93%)</f>
        <v>6.1295971978984296</v>
      </c>
      <c r="D83" s="17">
        <f t="shared" si="33"/>
        <v>4.9530785384292386</v>
      </c>
      <c r="E83" s="17">
        <f t="shared" si="33"/>
        <v>9.1402376274674921</v>
      </c>
      <c r="F83" s="17">
        <f t="shared" si="33"/>
        <v>8.7864883334960489</v>
      </c>
      <c r="G83" s="17">
        <f t="shared" si="33"/>
        <v>0.46726743908836377</v>
      </c>
      <c r="H83" s="17">
        <f t="shared" si="33"/>
        <v>10.327949094468915</v>
      </c>
      <c r="I83" s="17">
        <f t="shared" si="32"/>
        <v>11.661979174038303</v>
      </c>
      <c r="J83" s="17">
        <f t="shared" si="32"/>
        <v>5.4122363604671468</v>
      </c>
      <c r="K83" s="17">
        <f t="shared" si="32"/>
        <v>10.826245942725674</v>
      </c>
      <c r="L83" s="17">
        <f t="shared" si="32"/>
        <v>13.054659754255626</v>
      </c>
      <c r="M83" s="17">
        <f t="shared" si="32"/>
        <v>9.0222743259085565</v>
      </c>
      <c r="N83" s="17">
        <f t="shared" si="32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4">IF(C77="","",(C77-C94)/C94%)</f>
        <v>0.6875912001710065</v>
      </c>
      <c r="D84" s="17">
        <f t="shared" si="34"/>
        <v>0.16210707846672287</v>
      </c>
      <c r="E84" s="17">
        <f t="shared" si="34"/>
        <v>5.7608692302714477</v>
      </c>
      <c r="F84" s="17">
        <f t="shared" si="34"/>
        <v>3.4184120467375392</v>
      </c>
      <c r="G84" s="17">
        <f t="shared" si="34"/>
        <v>3.4438547826357935</v>
      </c>
      <c r="H84" s="17">
        <f t="shared" si="34"/>
        <v>5.4238474810309949</v>
      </c>
      <c r="I84" s="17">
        <f t="shared" si="32"/>
        <v>5.8827805339696528</v>
      </c>
      <c r="J84" s="17">
        <f t="shared" si="32"/>
        <v>4.2030690979261394</v>
      </c>
      <c r="K84" s="17">
        <f t="shared" si="32"/>
        <v>4.096519898403054</v>
      </c>
      <c r="L84" s="17">
        <f t="shared" si="32"/>
        <v>1.3488155359369267</v>
      </c>
      <c r="M84" s="17">
        <f t="shared" si="32"/>
        <v>2.8940185072134068</v>
      </c>
      <c r="N84" s="17">
        <f t="shared" si="32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8">
        <v>2013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5">IF(B89="","",B90/B89%)</f>
        <v>33.247171354635135</v>
      </c>
      <c r="C91" s="20">
        <f t="shared" si="35"/>
        <v>29.055176945461373</v>
      </c>
      <c r="D91" s="20">
        <f t="shared" si="35"/>
        <v>30.175901098069893</v>
      </c>
      <c r="E91" s="20">
        <f t="shared" si="35"/>
        <v>29.085100284140722</v>
      </c>
      <c r="F91" s="20">
        <f t="shared" si="35"/>
        <v>29.503401360544217</v>
      </c>
      <c r="G91" s="20">
        <f t="shared" si="35"/>
        <v>30.036292496885991</v>
      </c>
      <c r="H91" s="20">
        <f t="shared" si="35"/>
        <v>33.182218137056786</v>
      </c>
      <c r="I91" s="20">
        <v>33.723241478271049</v>
      </c>
      <c r="J91" s="20">
        <f t="shared" si="35"/>
        <v>32.47026303109719</v>
      </c>
      <c r="K91" s="20">
        <f t="shared" si="35"/>
        <v>32.512224117948435</v>
      </c>
      <c r="L91" s="20">
        <f t="shared" si="35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6">IF(C89="","",(C89-C106)/C106%)</f>
        <v>-4.0273728743319914</v>
      </c>
      <c r="D97" s="17">
        <f t="shared" si="36"/>
        <v>0.28560676000681945</v>
      </c>
      <c r="E97" s="17">
        <f t="shared" si="36"/>
        <v>-4.9326777665718105</v>
      </c>
      <c r="F97" s="17">
        <f t="shared" si="36"/>
        <v>-0.76839258196129545</v>
      </c>
      <c r="G97" s="17">
        <f t="shared" si="36"/>
        <v>9.2524567745872713E-2</v>
      </c>
      <c r="H97" s="17">
        <f t="shared" si="36"/>
        <v>-1.2661558688768966</v>
      </c>
      <c r="I97" s="17">
        <v>2.1922876215521652</v>
      </c>
      <c r="J97" s="17">
        <f t="shared" si="36"/>
        <v>-1.2731545377925475</v>
      </c>
      <c r="K97" s="17">
        <f t="shared" si="36"/>
        <v>1.0112835467829784</v>
      </c>
      <c r="L97" s="17">
        <f t="shared" si="36"/>
        <v>-0.72840332953379294</v>
      </c>
      <c r="M97" s="17">
        <f t="shared" si="36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7">IF(C90="","",(C90-C107)/C107%)</f>
        <v>-10.280170114878556</v>
      </c>
      <c r="D98" s="17">
        <f t="shared" si="37"/>
        <v>-4.5400753093060784</v>
      </c>
      <c r="E98" s="17">
        <f t="shared" si="37"/>
        <v>-10.469108727683913</v>
      </c>
      <c r="F98" s="17">
        <f t="shared" si="37"/>
        <v>-4.605591448681583</v>
      </c>
      <c r="G98" s="17">
        <f t="shared" si="37"/>
        <v>-6.2518145746637064</v>
      </c>
      <c r="H98" s="17">
        <f t="shared" si="37"/>
        <v>-1.4789134155439494</v>
      </c>
      <c r="I98" s="17">
        <v>2.595041552403349</v>
      </c>
      <c r="J98" s="17">
        <f t="shared" si="37"/>
        <v>0.73672492807679568</v>
      </c>
      <c r="K98" s="17">
        <f t="shared" si="37"/>
        <v>0.54733577619227713</v>
      </c>
      <c r="L98" s="17">
        <f t="shared" si="37"/>
        <v>-6.8668608636052024</v>
      </c>
      <c r="M98" s="17">
        <f t="shared" si="36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38">IF(B92="","",(B92-B109)/B109%)</f>
        <v>-5.2209501686853548</v>
      </c>
      <c r="C99" s="17">
        <f t="shared" si="38"/>
        <v>-9.6107801102511221</v>
      </c>
      <c r="D99" s="17">
        <f t="shared" si="38"/>
        <v>-6.644222200217837</v>
      </c>
      <c r="E99" s="17">
        <f t="shared" si="38"/>
        <v>-6.2657981722729827</v>
      </c>
      <c r="F99" s="17">
        <f t="shared" si="38"/>
        <v>-5.0730277917677782</v>
      </c>
      <c r="G99" s="17">
        <f t="shared" si="38"/>
        <v>-5.687029902770127</v>
      </c>
      <c r="H99" s="17">
        <f t="shared" si="38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39">IF(C93="","",(C93-C110)/C110%)</f>
        <v>-13.93716734963027</v>
      </c>
      <c r="D100" s="17">
        <f t="shared" si="39"/>
        <v>-4.235208945018706</v>
      </c>
      <c r="E100" s="17">
        <f t="shared" si="39"/>
        <v>-5.931532165801281</v>
      </c>
      <c r="F100" s="17">
        <f t="shared" si="39"/>
        <v>-7.5332881967953069</v>
      </c>
      <c r="G100" s="17">
        <f t="shared" si="39"/>
        <v>0.3396804133575636</v>
      </c>
      <c r="H100" s="17">
        <f t="shared" si="39"/>
        <v>7.6793337901228105</v>
      </c>
      <c r="I100" s="17">
        <v>4.8</v>
      </c>
      <c r="J100" s="17">
        <v>13.8</v>
      </c>
      <c r="K100" s="17">
        <v>14</v>
      </c>
      <c r="L100" s="17">
        <f t="shared" si="39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40">IF(C94="","",(C94-C111)/C111%)</f>
        <v>-8.9503560983535397</v>
      </c>
      <c r="D101" s="17">
        <f t="shared" si="40"/>
        <v>-5.1683508941991949</v>
      </c>
      <c r="E101" s="17">
        <f t="shared" si="40"/>
        <v>-6.0309343278957641</v>
      </c>
      <c r="F101" s="17">
        <f t="shared" si="40"/>
        <v>-3.8346916350608224</v>
      </c>
      <c r="G101" s="17">
        <f t="shared" si="40"/>
        <v>-3.1243523813837166</v>
      </c>
      <c r="H101" s="17">
        <f t="shared" si="40"/>
        <v>-0.66101058720924877</v>
      </c>
      <c r="I101" s="17">
        <v>0.44143973378825291</v>
      </c>
      <c r="J101" s="17">
        <f t="shared" si="40"/>
        <v>-0.5721288544530192</v>
      </c>
      <c r="K101" s="17">
        <f t="shared" si="40"/>
        <v>0.25872276352993617</v>
      </c>
      <c r="L101" s="17">
        <f t="shared" si="40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8">
        <v>2012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41">IF(B106="","",B107/B106%)</f>
        <v>33.48019449206263</v>
      </c>
      <c r="C108" s="3">
        <f t="shared" si="41"/>
        <v>31.08010421584066</v>
      </c>
      <c r="D108" s="16">
        <f t="shared" si="41"/>
        <v>31.701350707695564</v>
      </c>
      <c r="E108" s="3">
        <f t="shared" si="41"/>
        <v>30.883671117423138</v>
      </c>
      <c r="F108" s="3">
        <f t="shared" si="41"/>
        <v>30.69016293267736</v>
      </c>
      <c r="G108" s="3">
        <f t="shared" si="41"/>
        <v>32.068976386353107</v>
      </c>
      <c r="H108" s="3">
        <f t="shared" si="41"/>
        <v>33.253875561559099</v>
      </c>
      <c r="I108" s="3">
        <f t="shared" si="41"/>
        <v>33.593567344434739</v>
      </c>
      <c r="J108" s="3">
        <v>31.8</v>
      </c>
      <c r="K108" s="3">
        <f t="shared" si="41"/>
        <v>32.662242751262035</v>
      </c>
      <c r="L108" s="3">
        <f t="shared" si="41"/>
        <v>30.957020948527731</v>
      </c>
      <c r="M108" s="3">
        <f t="shared" si="41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42">IF(B106="","",(B106-B123)/B123%)</f>
        <v>8.9755444910001234</v>
      </c>
      <c r="C114" s="3">
        <f t="shared" si="42"/>
        <v>10.266729289996089</v>
      </c>
      <c r="D114" s="3">
        <f t="shared" si="42"/>
        <v>8.6378663259602284</v>
      </c>
      <c r="E114" s="3">
        <f t="shared" si="42"/>
        <v>9.4930863828451031</v>
      </c>
      <c r="F114" s="3">
        <f t="shared" si="42"/>
        <v>4.2158244222870049</v>
      </c>
      <c r="G114" s="3">
        <f t="shared" si="42"/>
        <v>7.0603095689770727</v>
      </c>
      <c r="H114" s="3">
        <f t="shared" si="42"/>
        <v>1.7857706511789402</v>
      </c>
      <c r="I114" s="3">
        <f t="shared" si="42"/>
        <v>2.9891881453414721</v>
      </c>
      <c r="J114" s="3">
        <f t="shared" si="42"/>
        <v>3.6033850399536771</v>
      </c>
      <c r="K114" s="3">
        <f t="shared" si="42"/>
        <v>3.9533489261728763</v>
      </c>
      <c r="L114" s="3">
        <f t="shared" si="42"/>
        <v>2.1054147589525414</v>
      </c>
      <c r="M114" s="3">
        <f t="shared" si="42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42"/>
        <v>19.479239540619613</v>
      </c>
      <c r="C115" s="3">
        <f t="shared" si="42"/>
        <v>22.010276026753878</v>
      </c>
      <c r="D115" s="3">
        <f t="shared" si="42"/>
        <v>25.367421353226803</v>
      </c>
      <c r="E115" s="3">
        <f t="shared" si="42"/>
        <v>18.295871420174709</v>
      </c>
      <c r="F115" s="3">
        <f t="shared" si="42"/>
        <v>9.3945390358737129</v>
      </c>
      <c r="G115" s="3">
        <f t="shared" si="42"/>
        <v>14.92883335360874</v>
      </c>
      <c r="H115" s="3">
        <f t="shared" si="42"/>
        <v>1.0199190382116321</v>
      </c>
      <c r="I115" s="3">
        <f t="shared" si="42"/>
        <v>-0.40203624426058288</v>
      </c>
      <c r="J115" s="3">
        <f t="shared" si="42"/>
        <v>1.2924596271109035</v>
      </c>
      <c r="K115" s="3">
        <f t="shared" si="42"/>
        <v>2.6613771821492493</v>
      </c>
      <c r="L115" s="3">
        <f t="shared" si="42"/>
        <v>2.1245456208588798</v>
      </c>
      <c r="M115" s="3">
        <f t="shared" si="42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43">IF(B109="","",(B109-B126)/B126%)</f>
        <v>-2.6804456644598798</v>
      </c>
      <c r="C116" s="3">
        <f t="shared" si="43"/>
        <v>-0.54823346993022593</v>
      </c>
      <c r="D116" s="3">
        <f t="shared" si="43"/>
        <v>-2.7024423141769831</v>
      </c>
      <c r="E116" s="3">
        <f t="shared" si="43"/>
        <v>1.5349686590000491</v>
      </c>
      <c r="F116" s="3">
        <f t="shared" si="43"/>
        <v>-0.21017042079773096</v>
      </c>
      <c r="G116" s="3">
        <f t="shared" si="43"/>
        <v>2.2461899179366904</v>
      </c>
      <c r="H116" s="3">
        <f t="shared" si="43"/>
        <v>0.50587913590374922</v>
      </c>
      <c r="I116" s="3">
        <f t="shared" si="43"/>
        <v>1.16452394261226</v>
      </c>
      <c r="J116" s="3">
        <f t="shared" si="43"/>
        <v>-1.3794673343956332</v>
      </c>
      <c r="K116" s="3">
        <f t="shared" si="43"/>
        <v>-0.19874283601404724</v>
      </c>
      <c r="L116" s="3">
        <f t="shared" si="43"/>
        <v>-2.3079642442300754</v>
      </c>
      <c r="M116" s="3">
        <f t="shared" si="43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43"/>
        <v>-10.140990210314296</v>
      </c>
      <c r="C117" s="3">
        <f t="shared" si="43"/>
        <v>-4.6783100615094426</v>
      </c>
      <c r="D117" s="3">
        <f t="shared" si="43"/>
        <v>-11.349212008842615</v>
      </c>
      <c r="E117" s="3">
        <f t="shared" si="43"/>
        <v>-11.091115371073123</v>
      </c>
      <c r="F117" s="3">
        <f t="shared" si="43"/>
        <v>-7.5758207834466598</v>
      </c>
      <c r="G117" s="3">
        <f t="shared" si="43"/>
        <v>-1.9376026272578009</v>
      </c>
      <c r="H117" s="3">
        <f t="shared" si="43"/>
        <v>-10.157211857183444</v>
      </c>
      <c r="I117" s="3">
        <f t="shared" si="43"/>
        <v>-10.326965117384287</v>
      </c>
      <c r="J117" s="3">
        <f t="shared" si="43"/>
        <v>-11.46418539325842</v>
      </c>
      <c r="K117" s="3">
        <f t="shared" si="43"/>
        <v>-12.506146533355185</v>
      </c>
      <c r="L117" s="3">
        <f t="shared" si="43"/>
        <v>-6.3882483559654908</v>
      </c>
      <c r="M117" s="3">
        <f t="shared" si="43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43"/>
        <v>-4.4844910685349522</v>
      </c>
      <c r="C118" s="3">
        <f t="shared" si="43"/>
        <v>-1.0571688372147527</v>
      </c>
      <c r="D118" s="3">
        <f t="shared" si="43"/>
        <v>-2.6603627227943325</v>
      </c>
      <c r="E118" s="3">
        <f t="shared" si="43"/>
        <v>5.8671503323265886E-2</v>
      </c>
      <c r="F118" s="3">
        <f t="shared" si="43"/>
        <v>-0.78088753082362117</v>
      </c>
      <c r="G118" s="3">
        <f t="shared" si="43"/>
        <v>0.93687488571316624</v>
      </c>
      <c r="H118" s="3">
        <f t="shared" si="43"/>
        <v>-1.9491159632665009</v>
      </c>
      <c r="I118" s="3">
        <f t="shared" si="43"/>
        <v>-0.90701149521241586</v>
      </c>
      <c r="J118" s="3">
        <f t="shared" si="43"/>
        <v>-1.5962250457681855</v>
      </c>
      <c r="K118" s="3">
        <f t="shared" si="43"/>
        <v>-1.7232549696801596</v>
      </c>
      <c r="L118" s="3">
        <f t="shared" si="43"/>
        <v>-3.4503606470591786</v>
      </c>
      <c r="M118" s="3">
        <f t="shared" si="43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8">
        <v>2011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4">IF(C123="","",C124/C123%)</f>
        <v>28.088629494793441</v>
      </c>
      <c r="D125" s="3">
        <f t="shared" si="44"/>
        <v>27.470989379541642</v>
      </c>
      <c r="E125" s="3">
        <f t="shared" si="44"/>
        <v>28.585515528842755</v>
      </c>
      <c r="F125" s="3">
        <f t="shared" si="44"/>
        <v>29.237297033944579</v>
      </c>
      <c r="G125" s="3">
        <f t="shared" si="44"/>
        <v>29.873395903355998</v>
      </c>
      <c r="H125" s="3">
        <f t="shared" si="44"/>
        <v>33.505979646364402</v>
      </c>
      <c r="I125" s="3">
        <f t="shared" si="44"/>
        <v>34.737399212238572</v>
      </c>
      <c r="J125" s="3">
        <f t="shared" si="44"/>
        <v>32.548431761798433</v>
      </c>
      <c r="K125" s="3">
        <f t="shared" si="44"/>
        <v>33.073290176197695</v>
      </c>
      <c r="L125" s="3">
        <f t="shared" si="44"/>
        <v>30.951221808965368</v>
      </c>
      <c r="M125" s="3">
        <f t="shared" si="44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5">IF(B123="","",(B123-B140)/B140%)</f>
        <v>6.6506235687189541</v>
      </c>
      <c r="C131" s="3">
        <f t="shared" si="45"/>
        <v>5.0942854136147266</v>
      </c>
      <c r="D131" s="3">
        <f t="shared" si="45"/>
        <v>4.9084030600448356</v>
      </c>
      <c r="E131" s="3">
        <f t="shared" si="45"/>
        <v>23.608360899111041</v>
      </c>
      <c r="F131" s="3">
        <f t="shared" si="45"/>
        <v>6.4990192986811346</v>
      </c>
      <c r="G131" s="3">
        <f>IF(G123="","",(G123-G140)/G140%)</f>
        <v>5.6911488089620352</v>
      </c>
      <c r="H131" s="3">
        <f t="shared" ref="H131:M132" si="46">IF(H123="","",(H123-H140)/H140%)</f>
        <v>5.9888939126105338</v>
      </c>
      <c r="I131" s="3">
        <f t="shared" si="46"/>
        <v>4.2699880139453921</v>
      </c>
      <c r="J131" s="3">
        <f t="shared" si="46"/>
        <v>7.7472781429745163</v>
      </c>
      <c r="K131" s="3">
        <f t="shared" si="46"/>
        <v>4.7232146959529757</v>
      </c>
      <c r="L131" s="3">
        <f t="shared" si="46"/>
        <v>4.8015124580410191</v>
      </c>
      <c r="M131" s="3">
        <f t="shared" si="46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5"/>
        <v>4.5681728376603301</v>
      </c>
      <c r="C132" s="3">
        <f t="shared" si="45"/>
        <v>-2.1873650885019416</v>
      </c>
      <c r="D132" s="3">
        <f t="shared" si="45"/>
        <v>-2.436678131607847</v>
      </c>
      <c r="E132" s="3">
        <f t="shared" si="45"/>
        <v>20.557203524427134</v>
      </c>
      <c r="F132" s="3">
        <f t="shared" si="45"/>
        <v>5.5554713147380266</v>
      </c>
      <c r="G132" s="3">
        <f>IF(G124="","",(G124-G141)/G141%)</f>
        <v>2.1016172018893857</v>
      </c>
      <c r="H132" s="3">
        <f t="shared" si="46"/>
        <v>13.952342913794791</v>
      </c>
      <c r="I132" s="3">
        <f t="shared" si="46"/>
        <v>9.2464363387431963</v>
      </c>
      <c r="J132" s="3">
        <f t="shared" si="46"/>
        <v>16.697198791474694</v>
      </c>
      <c r="K132" s="3">
        <f t="shared" si="46"/>
        <v>13.49445617456329</v>
      </c>
      <c r="L132" s="3">
        <f t="shared" si="46"/>
        <v>14.582440918329217</v>
      </c>
      <c r="M132" s="3">
        <f t="shared" si="46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7">IF(B126="","",(B126-B143)/B143%)</f>
        <v>0.67190463289082814</v>
      </c>
      <c r="C133" s="3">
        <f t="shared" si="47"/>
        <v>1.5521313687999088</v>
      </c>
      <c r="D133" s="3">
        <f t="shared" si="47"/>
        <v>0.84527568617925419</v>
      </c>
      <c r="E133" s="3">
        <f t="shared" si="47"/>
        <v>10.257945145842392</v>
      </c>
      <c r="F133" s="3">
        <f t="shared" si="47"/>
        <v>-0.18697555636629135</v>
      </c>
      <c r="G133" s="3">
        <f>IF(G126="","",(G126-G143)/G143%)</f>
        <v>-3.248491447756459</v>
      </c>
      <c r="H133" s="3">
        <f t="shared" ref="H133:M135" si="48">IF(H126="","",(H126-H143)/H143%)</f>
        <v>-2.2323218821013286</v>
      </c>
      <c r="I133" s="3">
        <f t="shared" si="48"/>
        <v>-2.6217908010523425</v>
      </c>
      <c r="J133" s="3">
        <f t="shared" si="48"/>
        <v>0.44816389994054501</v>
      </c>
      <c r="K133" s="3">
        <f t="shared" si="48"/>
        <v>-0.70218917802561942</v>
      </c>
      <c r="L133" s="3">
        <f t="shared" si="48"/>
        <v>-2.8219473890852118</v>
      </c>
      <c r="M133" s="3">
        <f t="shared" si="48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7"/>
        <v>0.57947799868086836</v>
      </c>
      <c r="C134" s="3">
        <f t="shared" si="47"/>
        <v>1.1949114039073063</v>
      </c>
      <c r="D134" s="3">
        <f t="shared" si="47"/>
        <v>3.2811636899281833</v>
      </c>
      <c r="E134" s="3">
        <f t="shared" si="47"/>
        <v>0.25100992273600842</v>
      </c>
      <c r="F134" s="3">
        <f t="shared" si="47"/>
        <v>-14.487014840182647</v>
      </c>
      <c r="G134" s="3">
        <f>IF(G127="","",(G127-G144)/G144%)</f>
        <v>-12.764999590734222</v>
      </c>
      <c r="H134" s="3">
        <f t="shared" si="48"/>
        <v>-2.2269549516181377</v>
      </c>
      <c r="I134" s="3">
        <f t="shared" si="48"/>
        <v>-6.8113374667847513</v>
      </c>
      <c r="J134" s="3">
        <f t="shared" si="48"/>
        <v>-7.8578072552270859</v>
      </c>
      <c r="K134" s="3">
        <f t="shared" si="48"/>
        <v>-8.6129418813660905</v>
      </c>
      <c r="L134" s="3">
        <f t="shared" si="48"/>
        <v>-15.339286359856844</v>
      </c>
      <c r="M134" s="3">
        <f t="shared" si="48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7"/>
        <v>12.79356207255454</v>
      </c>
      <c r="C135" s="3">
        <f t="shared" si="47"/>
        <v>13.989650163302917</v>
      </c>
      <c r="D135" s="3">
        <f t="shared" si="47"/>
        <v>11.053146711538179</v>
      </c>
      <c r="E135" s="3">
        <f t="shared" si="47"/>
        <v>15.232858235091832</v>
      </c>
      <c r="F135" s="3">
        <f t="shared" si="47"/>
        <v>2.1852802507889066</v>
      </c>
      <c r="G135" s="3">
        <f>IF(G128="","",(G128-G145)/G145%)</f>
        <v>0.21671315147569514</v>
      </c>
      <c r="H135" s="3">
        <f t="shared" si="48"/>
        <v>-0.62097352189342481</v>
      </c>
      <c r="I135" s="3">
        <f t="shared" si="48"/>
        <v>-1.96096083807341</v>
      </c>
      <c r="J135" s="3">
        <f t="shared" si="48"/>
        <v>0.9018706382744458</v>
      </c>
      <c r="K135" s="3">
        <f t="shared" si="48"/>
        <v>0.2146935015099124</v>
      </c>
      <c r="L135" s="3">
        <f t="shared" si="48"/>
        <v>-2.0781206049243974</v>
      </c>
      <c r="M135" s="3">
        <f t="shared" si="48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8">
        <v>2010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49">B141/B140%</f>
        <v>31.145008207258641</v>
      </c>
      <c r="C142" s="3">
        <f t="shared" si="49"/>
        <v>30.179684328860578</v>
      </c>
      <c r="D142" s="3">
        <f t="shared" si="49"/>
        <v>29.539150277957422</v>
      </c>
      <c r="E142" s="3">
        <f t="shared" si="49"/>
        <v>29.308980439815894</v>
      </c>
      <c r="F142" s="3">
        <f t="shared" si="49"/>
        <v>29.49864580467829</v>
      </c>
      <c r="G142" s="3">
        <f t="shared" si="49"/>
        <v>30.923638805911182</v>
      </c>
      <c r="H142" s="3">
        <f t="shared" si="49"/>
        <v>31.164446744751377</v>
      </c>
      <c r="I142" s="3">
        <f t="shared" si="49"/>
        <v>33.155023823978233</v>
      </c>
      <c r="J142" s="3">
        <f t="shared" si="49"/>
        <v>30.05217748562038</v>
      </c>
      <c r="K142" s="3">
        <f t="shared" si="49"/>
        <v>30.517272689481047</v>
      </c>
      <c r="L142" s="3">
        <f t="shared" si="49"/>
        <v>28.309179242532529</v>
      </c>
      <c r="M142" s="3">
        <f t="shared" si="49"/>
        <v>25.455982802260674</v>
      </c>
      <c r="N142" s="3">
        <f t="shared" si="49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50">(C140-C157)/C157%</f>
        <v>5.3727405297846538</v>
      </c>
      <c r="D148" s="3">
        <f t="shared" si="50"/>
        <v>9.0439059325625824</v>
      </c>
      <c r="E148" s="3">
        <f t="shared" si="50"/>
        <v>-7.982761063463137</v>
      </c>
      <c r="F148" s="3">
        <f t="shared" si="50"/>
        <v>11.407780597466774</v>
      </c>
      <c r="G148" s="3">
        <f t="shared" si="50"/>
        <v>10.456640875485938</v>
      </c>
      <c r="H148" s="3">
        <f t="shared" si="50"/>
        <v>11.276695103851477</v>
      </c>
      <c r="I148" s="3">
        <f t="shared" si="50"/>
        <v>13.00503775193015</v>
      </c>
      <c r="J148" s="3">
        <f t="shared" si="50"/>
        <v>13.804792518994743</v>
      </c>
      <c r="K148" s="3">
        <f t="shared" si="50"/>
        <v>11.42985487088562</v>
      </c>
      <c r="L148" s="3">
        <f t="shared" si="50"/>
        <v>12.142412800370357</v>
      </c>
      <c r="M148" s="3">
        <f t="shared" si="50"/>
        <v>6.1500874861336117</v>
      </c>
      <c r="N148" s="3">
        <f t="shared" si="50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51">(C141-C158)/C158%</f>
        <v>5.0949597184655291</v>
      </c>
      <c r="D149" s="3">
        <f t="shared" si="51"/>
        <v>8.0314512887381326</v>
      </c>
      <c r="E149" s="3">
        <f t="shared" si="51"/>
        <v>-8.4962147127608674</v>
      </c>
      <c r="F149" s="3">
        <f t="shared" si="51"/>
        <v>12.172574499931953</v>
      </c>
      <c r="G149" s="3">
        <f t="shared" si="51"/>
        <v>16.7272154861373</v>
      </c>
      <c r="H149" s="3">
        <f t="shared" si="51"/>
        <v>14.086414638978439</v>
      </c>
      <c r="I149" s="3">
        <f t="shared" si="51"/>
        <v>14.669473157719233</v>
      </c>
      <c r="J149" s="3">
        <f t="shared" si="51"/>
        <v>15.709630473297905</v>
      </c>
      <c r="K149" s="3">
        <f t="shared" si="51"/>
        <v>11.717661193432125</v>
      </c>
      <c r="L149" s="3">
        <f t="shared" si="51"/>
        <v>4.5639080547402138</v>
      </c>
      <c r="M149" s="3">
        <f t="shared" si="51"/>
        <v>-3.2741875135041099</v>
      </c>
      <c r="N149" s="3">
        <f t="shared" si="51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52">(C143-C160)/C160%</f>
        <v>-0.43115515986338387</v>
      </c>
      <c r="D150" s="3">
        <f t="shared" si="52"/>
        <v>2.9867920752451536</v>
      </c>
      <c r="E150" s="3">
        <f t="shared" si="52"/>
        <v>-7.0886843968045179</v>
      </c>
      <c r="F150" s="3">
        <f t="shared" si="52"/>
        <v>3.0160668984308905</v>
      </c>
      <c r="G150" s="3">
        <f t="shared" si="52"/>
        <v>2.6738715237341109</v>
      </c>
      <c r="H150" s="3">
        <f t="shared" si="52"/>
        <v>0.84475398786790556</v>
      </c>
      <c r="I150" s="3">
        <f t="shared" si="52"/>
        <v>4.4735096199412334</v>
      </c>
      <c r="J150" s="3">
        <f t="shared" si="52"/>
        <v>3.7580071174377303</v>
      </c>
      <c r="K150" s="3">
        <f t="shared" si="52"/>
        <v>3.8065745593139741</v>
      </c>
      <c r="L150" s="3">
        <f t="shared" si="52"/>
        <v>2.2583559168925165</v>
      </c>
      <c r="M150" s="3">
        <f t="shared" si="52"/>
        <v>-1.4574769099354186</v>
      </c>
      <c r="N150" s="3">
        <f t="shared" si="52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53">(C144-C161)/C161%</f>
        <v>25.678067721121451</v>
      </c>
      <c r="D151" s="3">
        <f t="shared" si="53"/>
        <v>32.631630360457166</v>
      </c>
      <c r="E151" s="3">
        <f t="shared" si="53"/>
        <v>35.312848272568061</v>
      </c>
      <c r="F151" s="3">
        <f t="shared" si="53"/>
        <v>32.139153389271243</v>
      </c>
      <c r="G151" s="3">
        <f t="shared" si="53"/>
        <v>25.392589551472852</v>
      </c>
      <c r="H151" s="3">
        <f t="shared" si="53"/>
        <v>8.548597849030056</v>
      </c>
      <c r="I151" s="3">
        <f t="shared" si="53"/>
        <v>10.66457557341697</v>
      </c>
      <c r="J151" s="3">
        <f t="shared" si="53"/>
        <v>11.52857336159849</v>
      </c>
      <c r="K151" s="3">
        <f t="shared" si="53"/>
        <v>2.7709359605911286</v>
      </c>
      <c r="L151" s="3">
        <f t="shared" si="53"/>
        <v>-2.9983167344648511</v>
      </c>
      <c r="M151" s="3">
        <f t="shared" si="53"/>
        <v>4.7371362249064903</v>
      </c>
      <c r="N151" s="3">
        <f t="shared" si="53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4">(C145-C162)/C162%</f>
        <v>1.3909802084825234</v>
      </c>
      <c r="D152" s="3">
        <f t="shared" si="54"/>
        <v>7.7244963677536793</v>
      </c>
      <c r="E152" s="3">
        <f t="shared" si="54"/>
        <v>1.8588612179519908</v>
      </c>
      <c r="F152" s="3">
        <f t="shared" si="54"/>
        <v>14.462979897541691</v>
      </c>
      <c r="G152" s="3">
        <f t="shared" si="54"/>
        <v>14.310856489930652</v>
      </c>
      <c r="H152" s="3">
        <f t="shared" si="54"/>
        <v>10.712116430157989</v>
      </c>
      <c r="I152" s="3">
        <f t="shared" si="54"/>
        <v>13.86436176408918</v>
      </c>
      <c r="J152" s="3">
        <f t="shared" si="54"/>
        <v>14.214877852070442</v>
      </c>
      <c r="K152" s="3">
        <f t="shared" si="54"/>
        <v>14.370991269788528</v>
      </c>
      <c r="L152" s="3">
        <f t="shared" si="54"/>
        <v>12.570789124668435</v>
      </c>
      <c r="M152" s="3">
        <f t="shared" si="54"/>
        <v>9.0456752504847753</v>
      </c>
      <c r="N152" s="3">
        <f t="shared" si="54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8">
        <v>2009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5">B158/B157%</f>
        <v>31.388062853324929</v>
      </c>
      <c r="C159" s="3">
        <f t="shared" si="55"/>
        <v>30.259453494010682</v>
      </c>
      <c r="D159" s="3">
        <f t="shared" si="55"/>
        <v>29.815986787295923</v>
      </c>
      <c r="E159" s="3">
        <f t="shared" si="55"/>
        <v>29.47344142814309</v>
      </c>
      <c r="F159" s="3">
        <f t="shared" si="55"/>
        <v>29.297523698468524</v>
      </c>
      <c r="G159" s="3">
        <f t="shared" si="55"/>
        <v>29.262423950766038</v>
      </c>
      <c r="H159" s="3">
        <f t="shared" si="55"/>
        <v>30.396928937331076</v>
      </c>
      <c r="I159" s="3">
        <f t="shared" si="55"/>
        <v>32.673776339248732</v>
      </c>
      <c r="J159" s="3">
        <f t="shared" si="55"/>
        <v>29.557451782583286</v>
      </c>
      <c r="K159" s="3">
        <f t="shared" si="55"/>
        <v>30.438654287224118</v>
      </c>
      <c r="L159" s="3">
        <f t="shared" si="55"/>
        <v>30.360950768919174</v>
      </c>
      <c r="M159" s="3">
        <f t="shared" si="55"/>
        <v>27.936232656435291</v>
      </c>
      <c r="N159" s="3">
        <f t="shared" si="55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6">(C157-C173)/C173%</f>
        <v>-16.453033401198937</v>
      </c>
      <c r="D165" s="3">
        <f t="shared" si="56"/>
        <v>-15.614244651965334</v>
      </c>
      <c r="E165" s="3">
        <f t="shared" si="56"/>
        <v>-9.5219044166573266</v>
      </c>
      <c r="F165" s="3">
        <f t="shared" si="56"/>
        <v>-12.791908560079833</v>
      </c>
      <c r="G165" s="3">
        <f t="shared" si="56"/>
        <v>-10.533884399695916</v>
      </c>
      <c r="H165" s="3">
        <f t="shared" si="56"/>
        <v>-5.1765650080256878</v>
      </c>
      <c r="I165" s="3">
        <f t="shared" si="56"/>
        <v>-6.8294957578013253</v>
      </c>
      <c r="J165" s="3">
        <f t="shared" si="56"/>
        <v>-6.5936375582015518</v>
      </c>
      <c r="K165" s="3">
        <f t="shared" si="56"/>
        <v>-2.9008819945398407</v>
      </c>
      <c r="L165" s="3">
        <f t="shared" si="56"/>
        <v>-1.7523761333448866</v>
      </c>
      <c r="M165" s="3">
        <f t="shared" si="56"/>
        <v>1.1901472079063127</v>
      </c>
      <c r="N165" s="3">
        <f t="shared" si="56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7">(C158-C174)/C174%</f>
        <v>-17.129428778018799</v>
      </c>
      <c r="D166" s="3">
        <f t="shared" si="57"/>
        <v>-15.09316951148959</v>
      </c>
      <c r="E166" s="3">
        <f t="shared" si="57"/>
        <v>-11.745484251611146</v>
      </c>
      <c r="F166" s="3">
        <f t="shared" si="57"/>
        <v>-14.121174275207508</v>
      </c>
      <c r="G166" s="3">
        <f t="shared" si="57"/>
        <v>-12.10042419939192</v>
      </c>
      <c r="H166" s="3">
        <f t="shared" si="57"/>
        <v>-3.6771415585001415</v>
      </c>
      <c r="I166" s="3">
        <f t="shared" si="57"/>
        <v>-0.75698035160290456</v>
      </c>
      <c r="J166" s="3">
        <f t="shared" si="57"/>
        <v>-6.5401631437135777</v>
      </c>
      <c r="K166" s="3">
        <f t="shared" si="57"/>
        <v>-2.118351731058715</v>
      </c>
      <c r="L166" s="3">
        <f t="shared" si="57"/>
        <v>-2.5515534526070445</v>
      </c>
      <c r="M166" s="3">
        <f t="shared" si="57"/>
        <v>0.16680655190798324</v>
      </c>
      <c r="N166" s="3">
        <f t="shared" si="57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58">(C160-C176)/C176%</f>
        <v>-12.640023479919774</v>
      </c>
      <c r="D167" s="3">
        <f t="shared" si="58"/>
        <v>-9.3843503490796998</v>
      </c>
      <c r="E167" s="3">
        <f t="shared" si="58"/>
        <v>-12.587288959604006</v>
      </c>
      <c r="F167" s="3">
        <f t="shared" si="58"/>
        <v>-9.2126588757144088</v>
      </c>
      <c r="G167" s="3">
        <f t="shared" si="58"/>
        <v>-9.3645767363310117</v>
      </c>
      <c r="H167" s="3">
        <f t="shared" si="58"/>
        <v>-6.7775311020818583</v>
      </c>
      <c r="I167" s="3">
        <f t="shared" si="58"/>
        <v>-9.7549501774793601</v>
      </c>
      <c r="J167" s="3">
        <f t="shared" si="58"/>
        <v>-9.276797244941891</v>
      </c>
      <c r="K167" s="3">
        <f t="shared" si="58"/>
        <v>-8.1762106828820293</v>
      </c>
      <c r="L167" s="3">
        <f t="shared" si="58"/>
        <v>-3.0695140341489533</v>
      </c>
      <c r="M167" s="3">
        <f t="shared" si="58"/>
        <v>-3.1038228751745791</v>
      </c>
      <c r="N167" s="3">
        <f t="shared" si="58"/>
        <v>-8.6234013881225025</v>
      </c>
    </row>
    <row r="168" spans="1:15" s="3" customFormat="1" x14ac:dyDescent="0.2">
      <c r="A168" s="3" t="s">
        <v>24</v>
      </c>
      <c r="B168" s="3">
        <f t="shared" ref="B168:N168" si="59">(B161-B177)/B177%</f>
        <v>-22.659488303397016</v>
      </c>
      <c r="C168" s="3">
        <f t="shared" si="59"/>
        <v>-19.119752459243507</v>
      </c>
      <c r="D168" s="3">
        <f t="shared" si="59"/>
        <v>-16.107355050194634</v>
      </c>
      <c r="E168" s="3">
        <f t="shared" si="59"/>
        <v>-16.122857778766971</v>
      </c>
      <c r="F168" s="3">
        <f t="shared" si="59"/>
        <v>-2.9196412227713786</v>
      </c>
      <c r="G168" s="3">
        <f t="shared" si="59"/>
        <v>-13.156252785453241</v>
      </c>
      <c r="H168" s="3">
        <f t="shared" si="59"/>
        <v>-8.561187445429896</v>
      </c>
      <c r="I168" s="3">
        <f t="shared" si="59"/>
        <v>-3.9495363178458724</v>
      </c>
      <c r="J168" s="3">
        <f t="shared" si="59"/>
        <v>-9.7051396921071902</v>
      </c>
      <c r="K168" s="3">
        <f t="shared" si="59"/>
        <v>4.0400400400400409</v>
      </c>
      <c r="L168" s="3">
        <f t="shared" si="59"/>
        <v>23.837234550744764</v>
      </c>
      <c r="M168" s="3">
        <f t="shared" si="59"/>
        <v>24.747962247962256</v>
      </c>
      <c r="N168" s="3">
        <f t="shared" si="59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60">(C162-C178)/C178%</f>
        <v>-11.912506819421699</v>
      </c>
      <c r="D169" s="3">
        <f t="shared" si="60"/>
        <v>-10.395090379949478</v>
      </c>
      <c r="E169" s="3">
        <f t="shared" si="60"/>
        <v>-8.8146094593086044</v>
      </c>
      <c r="F169" s="3">
        <f t="shared" si="60"/>
        <v>-8.0037609962564709</v>
      </c>
      <c r="G169" s="3">
        <f t="shared" si="60"/>
        <v>-11.753049143410923</v>
      </c>
      <c r="H169" s="3">
        <f t="shared" si="60"/>
        <v>-4.6646096550862763</v>
      </c>
      <c r="I169" s="3">
        <f t="shared" si="60"/>
        <v>-8.0312083523195472</v>
      </c>
      <c r="J169" s="3">
        <f t="shared" si="60"/>
        <v>-6.4969791406353368</v>
      </c>
      <c r="K169" s="3">
        <f t="shared" si="60"/>
        <v>-5.7936085636483119</v>
      </c>
      <c r="L169" s="3">
        <f t="shared" si="60"/>
        <v>-1.2888740516727832</v>
      </c>
      <c r="M169" s="3">
        <f t="shared" si="60"/>
        <v>0.67227450829073732</v>
      </c>
      <c r="N169" s="3">
        <f t="shared" si="60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8">
        <v>2008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61">B174/B173%</f>
        <v>31.939908606187302</v>
      </c>
      <c r="C175" s="3">
        <f t="shared" si="61"/>
        <v>30.506433261938426</v>
      </c>
      <c r="D175" s="3">
        <f t="shared" si="61"/>
        <v>29.633005401531967</v>
      </c>
      <c r="E175" s="3">
        <f t="shared" si="61"/>
        <v>30.21602722639453</v>
      </c>
      <c r="F175" s="3">
        <f t="shared" si="61"/>
        <v>29.751002113687143</v>
      </c>
      <c r="G175" s="3">
        <f t="shared" si="61"/>
        <v>29.783936726418542</v>
      </c>
      <c r="H175" s="3">
        <f t="shared" si="61"/>
        <v>29.923750828005378</v>
      </c>
      <c r="I175" s="3">
        <f t="shared" si="61"/>
        <v>30.674522276829901</v>
      </c>
      <c r="J175" s="3">
        <f t="shared" si="61"/>
        <v>29.540540053641791</v>
      </c>
      <c r="K175" s="3">
        <f t="shared" si="61"/>
        <v>30.195307668316079</v>
      </c>
      <c r="L175" s="3">
        <f t="shared" si="61"/>
        <v>30.609941739072347</v>
      </c>
      <c r="M175" s="3">
        <f t="shared" si="61"/>
        <v>28.221639405805341</v>
      </c>
      <c r="N175" s="3">
        <f t="shared" si="61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62">(C173-C189)/C189%</f>
        <v>20.290439586390239</v>
      </c>
      <c r="D181" s="3">
        <f t="shared" si="62"/>
        <v>14.783464887412777</v>
      </c>
      <c r="E181" s="3">
        <f t="shared" si="62"/>
        <v>9.7626276078666425</v>
      </c>
      <c r="F181" s="3">
        <f t="shared" si="62"/>
        <v>13.221271976357635</v>
      </c>
      <c r="G181" s="3">
        <f t="shared" si="62"/>
        <v>7.387895830045732</v>
      </c>
      <c r="H181" s="3">
        <f t="shared" si="62"/>
        <v>3.7645932055575488</v>
      </c>
      <c r="I181" s="3">
        <f t="shared" si="62"/>
        <v>4.228321538248748</v>
      </c>
      <c r="J181" s="3">
        <f t="shared" si="62"/>
        <v>1.2239505048540191</v>
      </c>
      <c r="K181" s="3">
        <f t="shared" si="62"/>
        <v>-2.0663125730289185</v>
      </c>
      <c r="L181" s="3">
        <f t="shared" si="62"/>
        <v>-8.4385030983191704</v>
      </c>
      <c r="M181" s="3">
        <f t="shared" si="62"/>
        <v>-8.2319801114594977</v>
      </c>
      <c r="N181" s="3">
        <f t="shared" si="62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63">(C174-C190)/C190%</f>
        <v>2.2918906125186127</v>
      </c>
      <c r="D182" s="3">
        <f t="shared" si="63"/>
        <v>-2.3987878098518887</v>
      </c>
      <c r="E182" s="3">
        <f t="shared" si="63"/>
        <v>0.43958744579477738</v>
      </c>
      <c r="F182" s="3">
        <f t="shared" si="63"/>
        <v>11.056721308816003</v>
      </c>
      <c r="G182" s="3">
        <f t="shared" si="63"/>
        <v>3.1752591262402174</v>
      </c>
      <c r="H182" s="3">
        <f t="shared" si="63"/>
        <v>-2.4547663690576873</v>
      </c>
      <c r="I182" s="3">
        <f t="shared" si="63"/>
        <v>-1.1759415708290175</v>
      </c>
      <c r="J182" s="3">
        <f t="shared" si="63"/>
        <v>-3.2747149818210302</v>
      </c>
      <c r="K182" s="3">
        <f t="shared" si="63"/>
        <v>-5.6494772153162804</v>
      </c>
      <c r="L182" s="3">
        <f t="shared" si="63"/>
        <v>-3.5678623722165206</v>
      </c>
      <c r="M182" s="3">
        <f t="shared" si="63"/>
        <v>-8.6494227931603085</v>
      </c>
      <c r="N182" s="3">
        <f t="shared" si="63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4">(C176-C192)/C192%</f>
        <v>16.292166789919794</v>
      </c>
      <c r="D183" s="3">
        <f t="shared" si="64"/>
        <v>9.4038289852197252</v>
      </c>
      <c r="E183" s="3">
        <f t="shared" si="64"/>
        <v>10.435376805935189</v>
      </c>
      <c r="F183" s="3">
        <f t="shared" si="64"/>
        <v>5.9418914644616203</v>
      </c>
      <c r="G183" s="3">
        <f t="shared" si="64"/>
        <v>7.0121537974969481</v>
      </c>
      <c r="H183" s="3">
        <f t="shared" si="64"/>
        <v>3.6379422617755632</v>
      </c>
      <c r="I183" s="3">
        <f t="shared" si="64"/>
        <v>2.9906624383368499</v>
      </c>
      <c r="J183" s="3">
        <f t="shared" si="64"/>
        <v>4.320100592778874</v>
      </c>
      <c r="K183" s="3">
        <f t="shared" si="64"/>
        <v>0.32037215834284383</v>
      </c>
      <c r="L183" s="3">
        <f t="shared" si="64"/>
        <v>-6.1966689482089921</v>
      </c>
      <c r="M183" s="3">
        <f t="shared" si="64"/>
        <v>-7.6573994458775276</v>
      </c>
      <c r="N183" s="3">
        <f t="shared" si="64"/>
        <v>4.5217712003389652</v>
      </c>
    </row>
    <row r="184" spans="1:15" s="3" customFormat="1" x14ac:dyDescent="0.2">
      <c r="A184" s="3" t="s">
        <v>24</v>
      </c>
      <c r="B184" s="3">
        <f t="shared" ref="B184:N185" si="65">(B177-B193)/B193%</f>
        <v>9.3860746299770792</v>
      </c>
      <c r="C184" s="3">
        <f t="shared" si="65"/>
        <v>9.4249039822114327</v>
      </c>
      <c r="D184" s="3">
        <f t="shared" si="65"/>
        <v>1.7129282320580204</v>
      </c>
      <c r="E184" s="3">
        <f t="shared" si="65"/>
        <v>-2.0962259217292845</v>
      </c>
      <c r="F184" s="3">
        <f t="shared" si="65"/>
        <v>-3.3182904167772764</v>
      </c>
      <c r="G184" s="3">
        <f t="shared" si="65"/>
        <v>-3.0295172652232187</v>
      </c>
      <c r="H184" s="3">
        <f t="shared" si="65"/>
        <v>-1.0053680283868625</v>
      </c>
      <c r="I184" s="3">
        <f t="shared" si="65"/>
        <v>0.16030930265452836</v>
      </c>
      <c r="J184" s="3">
        <f t="shared" si="65"/>
        <v>3.9498751111299266</v>
      </c>
      <c r="K184" s="3">
        <f t="shared" si="65"/>
        <v>-2.5061482609204804</v>
      </c>
      <c r="L184" s="3">
        <f t="shared" si="65"/>
        <v>-9.5455081117177976</v>
      </c>
      <c r="M184" s="3">
        <f t="shared" si="65"/>
        <v>-18.278627459573158</v>
      </c>
      <c r="N184" s="3">
        <f t="shared" si="65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5"/>
        <v>20.302972502353498</v>
      </c>
      <c r="D185" s="3">
        <f t="shared" si="65"/>
        <v>13.367874189679247</v>
      </c>
      <c r="E185" s="3">
        <f t="shared" si="65"/>
        <v>9.0689553122225419</v>
      </c>
      <c r="F185" s="3">
        <f t="shared" si="65"/>
        <v>8.8171661529787162</v>
      </c>
      <c r="G185" s="3">
        <f t="shared" si="65"/>
        <v>10.023066149154927</v>
      </c>
      <c r="H185" s="3">
        <f t="shared" si="65"/>
        <v>3.5690031780003548</v>
      </c>
      <c r="I185" s="3">
        <f t="shared" si="65"/>
        <v>4.7885127185747756</v>
      </c>
      <c r="J185" s="3">
        <f t="shared" si="65"/>
        <v>4.3141307948035408</v>
      </c>
      <c r="K185" s="3">
        <f t="shared" si="65"/>
        <v>2.4846371339146951</v>
      </c>
      <c r="L185" s="3">
        <f t="shared" si="65"/>
        <v>-3.4165122998236086</v>
      </c>
      <c r="M185" s="3">
        <f t="shared" si="65"/>
        <v>-6.4304317643602786</v>
      </c>
      <c r="N185" s="3">
        <f t="shared" si="65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8">
        <v>2007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6">B190/B189%</f>
        <v>36.951019178072642</v>
      </c>
      <c r="C191" s="3">
        <f t="shared" si="66"/>
        <v>35.874126925584022</v>
      </c>
      <c r="D191" s="3">
        <f t="shared" si="66"/>
        <v>34.849762197508788</v>
      </c>
      <c r="E191" s="3">
        <f t="shared" si="66"/>
        <v>33.020750369268484</v>
      </c>
      <c r="F191" s="3">
        <f t="shared" si="66"/>
        <v>30.330863924177148</v>
      </c>
      <c r="G191" s="3">
        <f t="shared" si="66"/>
        <v>31.000012228434141</v>
      </c>
      <c r="H191" s="3">
        <f t="shared" si="66"/>
        <v>31.831650981534981</v>
      </c>
      <c r="I191" s="3">
        <f t="shared" si="66"/>
        <v>32.351980091903023</v>
      </c>
      <c r="J191" s="3">
        <f t="shared" si="66"/>
        <v>30.914462166893596</v>
      </c>
      <c r="K191" s="3">
        <f t="shared" si="66"/>
        <v>31.342039616447504</v>
      </c>
      <c r="L191" s="3">
        <f t="shared" si="66"/>
        <v>29.063880098984839</v>
      </c>
      <c r="M191" s="3">
        <f t="shared" si="66"/>
        <v>28.350603197778739</v>
      </c>
      <c r="N191" s="3">
        <f t="shared" si="66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7">(C189-C205)/C205%</f>
        <v>8.5982981674419623</v>
      </c>
      <c r="D197" s="3">
        <f t="shared" si="67"/>
        <v>12.870886067858658</v>
      </c>
      <c r="E197" s="3">
        <f t="shared" si="67"/>
        <v>8.9247182288856006</v>
      </c>
      <c r="F197" s="3">
        <f t="shared" si="67"/>
        <v>7.9875427727359618</v>
      </c>
      <c r="G197" s="3">
        <f t="shared" si="67"/>
        <v>9.0169418790961249</v>
      </c>
      <c r="H197" s="3">
        <f t="shared" si="67"/>
        <v>9.1369940646957595</v>
      </c>
      <c r="I197" s="3">
        <f t="shared" si="67"/>
        <v>10.535654245910505</v>
      </c>
      <c r="J197" s="3">
        <f t="shared" si="67"/>
        <v>10.658656856606143</v>
      </c>
      <c r="K197" s="3">
        <f t="shared" si="67"/>
        <v>14.106430483688351</v>
      </c>
      <c r="L197" s="3">
        <f t="shared" si="67"/>
        <v>21.810173457320492</v>
      </c>
      <c r="M197" s="3">
        <f t="shared" si="67"/>
        <v>17.537136259885123</v>
      </c>
      <c r="N197" s="3">
        <f t="shared" si="67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68">(C190-C206)/C206%</f>
        <v>14.142113409314749</v>
      </c>
      <c r="D198" s="3">
        <f t="shared" si="68"/>
        <v>16.986261007589473</v>
      </c>
      <c r="E198" s="3">
        <f t="shared" si="68"/>
        <v>6.9059474119117725</v>
      </c>
      <c r="F198" s="3">
        <f t="shared" si="68"/>
        <v>0.58333061384329488</v>
      </c>
      <c r="G198" s="3">
        <f t="shared" si="68"/>
        <v>5.5456646986284488</v>
      </c>
      <c r="H198" s="3">
        <f t="shared" si="68"/>
        <v>5.7437450119355784</v>
      </c>
      <c r="I198" s="3">
        <f t="shared" si="68"/>
        <v>3.3985139316704487</v>
      </c>
      <c r="J198" s="3">
        <f t="shared" si="68"/>
        <v>-0.56698209118637077</v>
      </c>
      <c r="K198" s="3">
        <f t="shared" si="68"/>
        <v>3.6026163225111962</v>
      </c>
      <c r="L198" s="3">
        <f t="shared" si="68"/>
        <v>4.7681820953917837</v>
      </c>
      <c r="M198" s="3">
        <f t="shared" si="68"/>
        <v>3.6599752069420433</v>
      </c>
      <c r="N198" s="3">
        <f t="shared" si="68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69">(C192-C208)/C208%</f>
        <v>4.2707159380746118</v>
      </c>
      <c r="D199" s="3">
        <f t="shared" si="69"/>
        <v>3.8047675436338406</v>
      </c>
      <c r="E199" s="3">
        <f t="shared" si="69"/>
        <v>6.2435179423356191</v>
      </c>
      <c r="F199" s="3">
        <f t="shared" si="69"/>
        <v>4.7125621007806888</v>
      </c>
      <c r="G199" s="3">
        <f t="shared" si="69"/>
        <v>5.079998100935291</v>
      </c>
      <c r="H199" s="3">
        <f t="shared" si="69"/>
        <v>7.2592661575712478</v>
      </c>
      <c r="I199" s="3">
        <f t="shared" si="69"/>
        <v>7.5254558370826539</v>
      </c>
      <c r="J199" s="3">
        <f t="shared" si="69"/>
        <v>5.9876249405045172</v>
      </c>
      <c r="K199" s="3">
        <f t="shared" si="69"/>
        <v>9.490173465955511</v>
      </c>
      <c r="L199" s="3">
        <f t="shared" si="69"/>
        <v>15.027293722443837</v>
      </c>
      <c r="M199" s="3">
        <f t="shared" si="69"/>
        <v>14.156396553604536</v>
      </c>
      <c r="N199" s="3">
        <f t="shared" si="69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70">(C193-C209)/C209%</f>
        <v>2.2899974153528118</v>
      </c>
      <c r="D200" s="3">
        <f t="shared" si="70"/>
        <v>-1.5186340502380602</v>
      </c>
      <c r="E200" s="3">
        <f t="shared" si="70"/>
        <v>1.3560669640885294</v>
      </c>
      <c r="F200" s="3">
        <f t="shared" si="70"/>
        <v>-3.4226381233175167</v>
      </c>
      <c r="G200" s="3">
        <f t="shared" si="70"/>
        <v>8.0403417845636529</v>
      </c>
      <c r="H200" s="3">
        <f t="shared" si="70"/>
        <v>1.4070212667804574</v>
      </c>
      <c r="I200" s="3">
        <f t="shared" si="70"/>
        <v>3.4030520208668542</v>
      </c>
      <c r="J200" s="3">
        <f t="shared" si="70"/>
        <v>1.5913294051868625</v>
      </c>
      <c r="K200" s="3">
        <f t="shared" si="70"/>
        <v>5.3893940017279069</v>
      </c>
      <c r="L200" s="3">
        <f t="shared" si="70"/>
        <v>5.8899380225448201</v>
      </c>
      <c r="M200" s="3">
        <f t="shared" si="70"/>
        <v>4.0443188035746873</v>
      </c>
      <c r="N200" s="3">
        <f t="shared" si="70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71">(C194-C210)/C210%</f>
        <v>4.3432761078082702</v>
      </c>
      <c r="D201" s="3">
        <f t="shared" si="71"/>
        <v>4.4228025101052433</v>
      </c>
      <c r="E201" s="3">
        <f t="shared" si="71"/>
        <v>6.9692600746383526</v>
      </c>
      <c r="F201" s="3">
        <f t="shared" si="71"/>
        <v>5.2489273104915108</v>
      </c>
      <c r="G201" s="3">
        <f t="shared" si="71"/>
        <v>6.9477836863362947</v>
      </c>
      <c r="H201" s="3">
        <f t="shared" si="71"/>
        <v>8.7931401193314773</v>
      </c>
      <c r="I201" s="3">
        <f t="shared" si="71"/>
        <v>9.0170033615090759</v>
      </c>
      <c r="J201" s="3">
        <f t="shared" si="71"/>
        <v>8.072599034841172</v>
      </c>
      <c r="K201" s="3">
        <f t="shared" si="71"/>
        <v>10.554713068383309</v>
      </c>
      <c r="L201" s="3">
        <f t="shared" si="71"/>
        <v>17.47693416046657</v>
      </c>
      <c r="M201" s="3">
        <f t="shared" si="71"/>
        <v>16.864657731816404</v>
      </c>
      <c r="N201" s="3">
        <f t="shared" si="71"/>
        <v>8.6048041195058751</v>
      </c>
    </row>
    <row r="202" spans="1:14" x14ac:dyDescent="0.2">
      <c r="A202" s="3"/>
      <c r="B202" s="3"/>
    </row>
    <row r="203" spans="1:14" ht="15.75" x14ac:dyDescent="0.25">
      <c r="A203" s="58">
        <v>2006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72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72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73">C206/C205%</f>
        <v>34.131741703350166</v>
      </c>
      <c r="D207" s="3">
        <f t="shared" si="73"/>
        <v>33.623807655770747</v>
      </c>
      <c r="E207" s="3">
        <f t="shared" si="73"/>
        <v>33.644301526279513</v>
      </c>
      <c r="F207" s="3">
        <f t="shared" si="73"/>
        <v>32.563601198699281</v>
      </c>
      <c r="G207" s="3">
        <f t="shared" si="73"/>
        <v>32.019567464075955</v>
      </c>
      <c r="H207" s="3">
        <f t="shared" si="73"/>
        <v>32.85310827462304</v>
      </c>
      <c r="I207" s="3">
        <f t="shared" si="73"/>
        <v>34.585093630768782</v>
      </c>
      <c r="J207" s="3">
        <f t="shared" si="73"/>
        <v>34.404596509079532</v>
      </c>
      <c r="K207" s="3">
        <f t="shared" si="73"/>
        <v>34.519671333185187</v>
      </c>
      <c r="L207" s="3">
        <f t="shared" si="73"/>
        <v>33.791521484802274</v>
      </c>
      <c r="M207" s="3">
        <f t="shared" si="73"/>
        <v>32.145953194132112</v>
      </c>
      <c r="N207" s="3">
        <f t="shared" si="73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72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72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72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4">(C205-C221)/C221%</f>
        <v>9.7775795458379768</v>
      </c>
      <c r="D213" s="3">
        <f t="shared" si="74"/>
        <v>6.0772558232564222</v>
      </c>
      <c r="E213" s="3">
        <f t="shared" si="74"/>
        <v>12.829613829524567</v>
      </c>
      <c r="F213" s="3">
        <f t="shared" si="74"/>
        <v>6.0216122885563124</v>
      </c>
      <c r="G213" s="3">
        <f t="shared" si="74"/>
        <v>5.4419542064851445</v>
      </c>
      <c r="H213" s="3">
        <f t="shared" si="74"/>
        <v>2.9103341212400258</v>
      </c>
      <c r="I213" s="3">
        <f t="shared" si="74"/>
        <v>4.4610270949877124</v>
      </c>
      <c r="J213" s="3">
        <f t="shared" si="74"/>
        <v>3.805963043602461</v>
      </c>
      <c r="K213" s="3">
        <f t="shared" si="74"/>
        <v>6.7124367561860625</v>
      </c>
      <c r="L213" s="3">
        <f t="shared" si="74"/>
        <v>5.4684711269907451</v>
      </c>
      <c r="M213" s="3">
        <f t="shared" si="74"/>
        <v>5.9128512422714437</v>
      </c>
      <c r="N213" s="3">
        <f t="shared" si="74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5">(C206-C222)/C222%</f>
        <v>14.176745022941384</v>
      </c>
      <c r="D214" s="3">
        <f t="shared" si="75"/>
        <v>9.8872003759987432</v>
      </c>
      <c r="E214" s="3">
        <f t="shared" si="75"/>
        <v>9.5390942490640995</v>
      </c>
      <c r="F214" s="3">
        <f t="shared" si="75"/>
        <v>6.7877087671304457</v>
      </c>
      <c r="G214" s="3">
        <f t="shared" si="75"/>
        <v>-0.23852848101266164</v>
      </c>
      <c r="H214" s="3">
        <f t="shared" si="75"/>
        <v>-1.6206605168650126</v>
      </c>
      <c r="I214" s="3">
        <f t="shared" si="75"/>
        <v>-1.0516832159374825</v>
      </c>
      <c r="J214" s="3">
        <f t="shared" si="75"/>
        <v>2.363001237173433</v>
      </c>
      <c r="K214" s="3">
        <f t="shared" si="75"/>
        <v>1.1644629476728039</v>
      </c>
      <c r="L214" s="3">
        <f t="shared" si="75"/>
        <v>2.3051449414474932</v>
      </c>
      <c r="M214" s="3">
        <f t="shared" si="75"/>
        <v>3.4795607487754054</v>
      </c>
      <c r="N214" s="3">
        <f t="shared" si="75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6">(C208-C224)/C224%</f>
        <v>3.7285424229373136</v>
      </c>
      <c r="D215" s="3">
        <f t="shared" si="76"/>
        <v>4.2062342400343304</v>
      </c>
      <c r="E215" s="3">
        <f t="shared" si="76"/>
        <v>1.4040069411579084</v>
      </c>
      <c r="F215" s="3">
        <f t="shared" si="76"/>
        <v>2.9017965821120795</v>
      </c>
      <c r="G215" s="3">
        <f t="shared" si="76"/>
        <v>1.6750337903069981</v>
      </c>
      <c r="H215" s="3">
        <f t="shared" si="76"/>
        <v>1.6615384615384572</v>
      </c>
      <c r="I215" s="3">
        <f t="shared" si="76"/>
        <v>2.2270636649721487</v>
      </c>
      <c r="J215" s="3">
        <f t="shared" si="76"/>
        <v>2.4978046638696476</v>
      </c>
      <c r="K215" s="3">
        <f t="shared" si="76"/>
        <v>4.2217548076923075</v>
      </c>
      <c r="L215" s="3">
        <f t="shared" si="76"/>
        <v>4.1719066105309093</v>
      </c>
      <c r="M215" s="3">
        <f t="shared" si="76"/>
        <v>2.6993727598566268</v>
      </c>
      <c r="N215" s="3">
        <f t="shared" si="76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7">(C209-C225)/C225%</f>
        <v>19.685295419440489</v>
      </c>
      <c r="D216" s="3">
        <f t="shared" si="77"/>
        <v>34.204040156334159</v>
      </c>
      <c r="E216" s="3">
        <f t="shared" si="77"/>
        <v>27.650543232310909</v>
      </c>
      <c r="F216" s="3">
        <f t="shared" si="77"/>
        <v>24.488763855778142</v>
      </c>
      <c r="G216" s="3">
        <f t="shared" si="77"/>
        <v>9.6164550078372439</v>
      </c>
      <c r="H216" s="3">
        <f t="shared" si="77"/>
        <v>6.9502833390631364</v>
      </c>
      <c r="I216" s="3">
        <f t="shared" si="77"/>
        <v>6.6098690560943751</v>
      </c>
      <c r="J216" s="3">
        <f t="shared" si="77"/>
        <v>11.1067785313281</v>
      </c>
      <c r="K216" s="3">
        <f t="shared" si="77"/>
        <v>7.4047409823342649</v>
      </c>
      <c r="L216" s="3">
        <f t="shared" si="77"/>
        <v>5.2905881837691151</v>
      </c>
      <c r="M216" s="3">
        <f t="shared" si="77"/>
        <v>-3.7394662921348329</v>
      </c>
      <c r="N216" s="3">
        <f t="shared" si="77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78">(C210-C226)/C226%</f>
        <v>5.0625283862235246</v>
      </c>
      <c r="D217" s="3">
        <f t="shared" si="78"/>
        <v>6.4782260114589683</v>
      </c>
      <c r="E217" s="3">
        <f t="shared" si="78"/>
        <v>5.4951870596407577</v>
      </c>
      <c r="F217" s="3">
        <f t="shared" si="78"/>
        <v>3.6553610522186983</v>
      </c>
      <c r="G217" s="3">
        <f t="shared" si="78"/>
        <v>3.5432325214349634</v>
      </c>
      <c r="H217" s="3">
        <f t="shared" si="78"/>
        <v>1.0557803692403191</v>
      </c>
      <c r="I217" s="3">
        <f t="shared" si="78"/>
        <v>2.3093990353713996</v>
      </c>
      <c r="J217" s="3">
        <f t="shared" si="78"/>
        <v>2.9122637068771486</v>
      </c>
      <c r="K217" s="3">
        <f t="shared" si="78"/>
        <v>4.3666921637121945</v>
      </c>
      <c r="L217" s="3">
        <f t="shared" si="78"/>
        <v>4.2631246781506302</v>
      </c>
      <c r="M217" s="3">
        <f t="shared" si="78"/>
        <v>2.1609600783737442</v>
      </c>
      <c r="N217" s="3">
        <f t="shared" si="78"/>
        <v>3.684587593911528</v>
      </c>
    </row>
    <row r="219" spans="1:14" ht="15.75" x14ac:dyDescent="0.25">
      <c r="A219" s="58">
        <v>2005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9">F222/F221%</f>
        <v>32.329989479747461</v>
      </c>
      <c r="G223" s="3">
        <f t="shared" si="79"/>
        <v>33.842782337226993</v>
      </c>
      <c r="H223" s="3">
        <f t="shared" si="79"/>
        <v>34.366202977428195</v>
      </c>
      <c r="I223" s="3">
        <f t="shared" si="79"/>
        <v>36.511933909201503</v>
      </c>
      <c r="J223" s="3">
        <f t="shared" si="79"/>
        <v>34.889581495140824</v>
      </c>
      <c r="K223" s="3">
        <f t="shared" si="79"/>
        <v>36.412769233917956</v>
      </c>
      <c r="L223" s="3">
        <f t="shared" si="79"/>
        <v>34.836372208814261</v>
      </c>
      <c r="M223" s="3">
        <f t="shared" si="79"/>
        <v>32.901855536059827</v>
      </c>
      <c r="N223" s="3">
        <f t="shared" si="79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80">(B221-B237)/B237%</f>
        <v>8.6384911286978419</v>
      </c>
      <c r="C229" s="3">
        <f t="shared" si="80"/>
        <v>3.2678443290471262</v>
      </c>
      <c r="D229" s="3">
        <f t="shared" si="80"/>
        <v>9.5327477595397152</v>
      </c>
      <c r="E229" s="3">
        <f t="shared" si="80"/>
        <v>3.1051517290049371</v>
      </c>
      <c r="F229" s="3">
        <f t="shared" si="80"/>
        <v>9.35508959441872</v>
      </c>
      <c r="G229" s="3">
        <f t="shared" si="80"/>
        <v>9.1464399137037482</v>
      </c>
      <c r="H229" s="3">
        <f t="shared" si="80"/>
        <v>9.5173730719868903</v>
      </c>
      <c r="I229" s="3">
        <f t="shared" si="80"/>
        <v>5.4938622963495938</v>
      </c>
      <c r="J229" s="3">
        <f t="shared" si="80"/>
        <v>7.0572557238394786</v>
      </c>
      <c r="K229" s="3">
        <f t="shared" si="80"/>
        <v>6.1116116127360485</v>
      </c>
      <c r="L229" s="3">
        <f t="shared" si="80"/>
        <v>7.3827244499223026</v>
      </c>
      <c r="M229" s="3">
        <f t="shared" si="80"/>
        <v>7.8140424142119524</v>
      </c>
      <c r="N229" s="3">
        <f t="shared" si="80"/>
        <v>7.2606194881495201</v>
      </c>
    </row>
    <row r="230" spans="1:14" x14ac:dyDescent="0.2">
      <c r="A230" s="3" t="s">
        <v>18</v>
      </c>
      <c r="B230" s="3">
        <f t="shared" ref="B230:N230" si="81">(B222-B238)/B238%</f>
        <v>3.9395797538749244</v>
      </c>
      <c r="C230" s="3">
        <f t="shared" si="81"/>
        <v>-6.41391877507081</v>
      </c>
      <c r="D230" s="3">
        <f t="shared" si="81"/>
        <v>0.22558476700914984</v>
      </c>
      <c r="E230" s="3">
        <f t="shared" si="81"/>
        <v>-0.13419925460309259</v>
      </c>
      <c r="F230" s="3">
        <f t="shared" si="81"/>
        <v>3.1016455878125924</v>
      </c>
      <c r="G230" s="3">
        <f t="shared" si="81"/>
        <v>7.6399681508322139</v>
      </c>
      <c r="H230" s="3">
        <f t="shared" si="81"/>
        <v>10.49943003427574</v>
      </c>
      <c r="I230" s="3">
        <f t="shared" si="81"/>
        <v>11.626341732902274</v>
      </c>
      <c r="J230" s="3">
        <f t="shared" si="81"/>
        <v>11.902406052388336</v>
      </c>
      <c r="K230" s="3">
        <f t="shared" si="81"/>
        <v>12.846613153693061</v>
      </c>
      <c r="L230" s="3">
        <f t="shared" si="81"/>
        <v>12.324055655286562</v>
      </c>
      <c r="M230" s="3">
        <f t="shared" si="81"/>
        <v>10.002275960170701</v>
      </c>
      <c r="N230" s="3">
        <f t="shared" si="81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82">(C224-C240)/C240%</f>
        <v>1.7911943383227882</v>
      </c>
      <c r="D231" s="3">
        <f t="shared" si="82"/>
        <v>5.627337640258407</v>
      </c>
      <c r="E231" s="3">
        <f t="shared" si="82"/>
        <v>6.0683808355178819</v>
      </c>
      <c r="F231" s="3">
        <f t="shared" si="82"/>
        <v>5.2580331061343699</v>
      </c>
      <c r="G231" s="3">
        <f t="shared" si="82"/>
        <v>4.4785152309864928</v>
      </c>
      <c r="H231" s="3">
        <f t="shared" si="82"/>
        <v>1.3967553038302791</v>
      </c>
      <c r="I231" s="3">
        <f t="shared" si="82"/>
        <v>1.2797881729920701</v>
      </c>
      <c r="J231" s="3">
        <f t="shared" si="82"/>
        <v>1.8230589637871983</v>
      </c>
      <c r="K231" s="3">
        <f t="shared" si="82"/>
        <v>1.3346866277594607</v>
      </c>
      <c r="L231" s="3">
        <f t="shared" si="82"/>
        <v>-2.1560025679434984</v>
      </c>
      <c r="M231" s="3">
        <f t="shared" si="82"/>
        <v>0.12335987439723012</v>
      </c>
      <c r="N231" s="3">
        <f t="shared" si="82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83">(E225-E241)/E241%</f>
        <v>5.1908976032261052</v>
      </c>
      <c r="F232" s="3">
        <f t="shared" si="83"/>
        <v>5.3000122331887685</v>
      </c>
      <c r="G232" s="3">
        <f t="shared" si="83"/>
        <v>8.197164785033026</v>
      </c>
      <c r="H232" s="3">
        <f t="shared" si="83"/>
        <v>12.81688652873164</v>
      </c>
      <c r="I232" s="3">
        <f t="shared" si="83"/>
        <v>11.191452976140075</v>
      </c>
      <c r="J232" s="3">
        <f t="shared" si="83"/>
        <v>9.7696756827782636</v>
      </c>
      <c r="K232" s="3">
        <f t="shared" si="83"/>
        <v>16.198313720937676</v>
      </c>
      <c r="L232" s="3">
        <f t="shared" si="83"/>
        <v>19.530221572480187</v>
      </c>
      <c r="M232" s="3">
        <f t="shared" si="83"/>
        <v>23.308065751384984</v>
      </c>
      <c r="N232" s="3">
        <f t="shared" si="83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4">(C226-C242)/C242%</f>
        <v>4.9866275762275372</v>
      </c>
      <c r="D233" s="3">
        <f t="shared" si="84"/>
        <v>8.346027623056921</v>
      </c>
      <c r="E233" s="3">
        <f t="shared" si="84"/>
        <v>6.6229868451842044</v>
      </c>
      <c r="F233" s="3">
        <f t="shared" si="84"/>
        <v>6.7977235736350829</v>
      </c>
      <c r="G233" s="3">
        <f t="shared" si="84"/>
        <v>5.1161330822347937</v>
      </c>
      <c r="H233" s="3">
        <f t="shared" si="84"/>
        <v>4.0733981986830603</v>
      </c>
      <c r="I233" s="3">
        <f t="shared" si="84"/>
        <v>2.8067363044381124</v>
      </c>
      <c r="J233" s="3">
        <f t="shared" si="84"/>
        <v>3.6520066679748044</v>
      </c>
      <c r="K233" s="3">
        <f t="shared" si="84"/>
        <v>3.448866847776531</v>
      </c>
      <c r="L233" s="3">
        <f t="shared" si="84"/>
        <v>-0.65448726702040128</v>
      </c>
      <c r="M233" s="3">
        <f t="shared" si="84"/>
        <v>0.58513300985798233</v>
      </c>
      <c r="N233" s="3">
        <f t="shared" si="84"/>
        <v>4.5687058185930418</v>
      </c>
    </row>
    <row r="235" spans="1:14" ht="15.75" x14ac:dyDescent="0.25">
      <c r="A235" s="58">
        <v>2004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5">C238/C237%</f>
        <v>36.211648208298804</v>
      </c>
      <c r="D239" s="3">
        <f t="shared" si="85"/>
        <v>35.472144399452674</v>
      </c>
      <c r="E239" s="3">
        <f t="shared" si="85"/>
        <v>35.779070162795733</v>
      </c>
      <c r="F239" s="3">
        <f t="shared" si="85"/>
        <v>34.29090657077073</v>
      </c>
      <c r="G239" s="3">
        <f t="shared" si="85"/>
        <v>34.316427924864101</v>
      </c>
      <c r="H239" s="3">
        <f t="shared" si="85"/>
        <v>34.060775439105626</v>
      </c>
      <c r="I239" s="3">
        <f t="shared" si="85"/>
        <v>34.506057156358402</v>
      </c>
      <c r="J239" s="3">
        <f t="shared" si="85"/>
        <v>33.378932410750508</v>
      </c>
      <c r="K239" s="3">
        <f t="shared" si="85"/>
        <v>34.239553307916339</v>
      </c>
      <c r="L239" s="3">
        <f t="shared" si="85"/>
        <v>33.303859408480768</v>
      </c>
      <c r="M239" s="3">
        <f t="shared" si="85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F6" sqref="F6:P28"/>
    </sheetView>
  </sheetViews>
  <sheetFormatPr baseColWidth="10" defaultRowHeight="12.75" outlineLevelCol="1" x14ac:dyDescent="0.2"/>
  <cols>
    <col min="1" max="1" width="40.140625" customWidth="1"/>
    <col min="2" max="6" width="12.5703125" customWidth="1"/>
    <col min="7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60">
        <v>2018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>
        <v>1483432</v>
      </c>
      <c r="D6" s="37">
        <v>1908514</v>
      </c>
      <c r="E6" s="37">
        <v>2167764</v>
      </c>
      <c r="F6" s="37">
        <v>2313306</v>
      </c>
      <c r="G6" s="37"/>
      <c r="H6" s="37"/>
      <c r="I6" s="37"/>
      <c r="J6" s="37"/>
      <c r="K6" s="37"/>
      <c r="L6" s="37"/>
      <c r="M6" s="37"/>
      <c r="N6" s="44">
        <v>3.8316578685502609</v>
      </c>
      <c r="O6" s="37">
        <v>9345496</v>
      </c>
      <c r="P6" s="45">
        <v>4.8693489277579989</v>
      </c>
      <c r="U6" s="52"/>
    </row>
    <row r="7" spans="1:21" x14ac:dyDescent="0.2">
      <c r="A7" s="35" t="s">
        <v>34</v>
      </c>
      <c r="B7" s="38">
        <v>1108970</v>
      </c>
      <c r="C7" s="38">
        <v>1153295</v>
      </c>
      <c r="D7" s="38">
        <v>1435673</v>
      </c>
      <c r="E7" s="38">
        <v>1583842</v>
      </c>
      <c r="F7" s="38">
        <v>1713278</v>
      </c>
      <c r="G7" s="38"/>
      <c r="H7" s="38"/>
      <c r="I7" s="38"/>
      <c r="J7" s="38"/>
      <c r="K7" s="38"/>
      <c r="L7" s="38"/>
      <c r="M7" s="38"/>
      <c r="N7" s="43">
        <v>4.4409778673479527</v>
      </c>
      <c r="O7" s="38">
        <v>6995018</v>
      </c>
      <c r="P7" s="46">
        <v>5.0015746442940081</v>
      </c>
      <c r="U7" s="52"/>
    </row>
    <row r="8" spans="1:21" x14ac:dyDescent="0.2">
      <c r="A8" s="35" t="s">
        <v>13</v>
      </c>
      <c r="B8" s="38">
        <v>354730</v>
      </c>
      <c r="C8" s="38">
        <v>322444</v>
      </c>
      <c r="D8" s="38">
        <v>463872</v>
      </c>
      <c r="E8" s="38">
        <v>576774</v>
      </c>
      <c r="F8" s="38">
        <v>594174</v>
      </c>
      <c r="G8" s="38"/>
      <c r="H8" s="38"/>
      <c r="I8" s="38"/>
      <c r="J8" s="38"/>
      <c r="K8" s="38"/>
      <c r="L8" s="38"/>
      <c r="M8" s="38"/>
      <c r="N8" s="43">
        <v>2.3291139240506329</v>
      </c>
      <c r="O8" s="38">
        <v>2312034</v>
      </c>
      <c r="P8" s="46">
        <v>4.7702384394176818</v>
      </c>
      <c r="U8" s="52"/>
    </row>
    <row r="9" spans="1:21" x14ac:dyDescent="0.2">
      <c r="A9" s="35" t="s">
        <v>35</v>
      </c>
      <c r="B9" s="38">
        <v>15758</v>
      </c>
      <c r="C9" s="38">
        <v>14882</v>
      </c>
      <c r="D9" s="38">
        <v>18032</v>
      </c>
      <c r="E9" s="38">
        <v>19565</v>
      </c>
      <c r="F9" s="38">
        <v>21050</v>
      </c>
      <c r="G9" s="38"/>
      <c r="H9" s="38"/>
      <c r="I9" s="38"/>
      <c r="J9" s="38"/>
      <c r="K9" s="38"/>
      <c r="L9" s="38"/>
      <c r="M9" s="38"/>
      <c r="N9" s="43">
        <v>2.6829268292682928</v>
      </c>
      <c r="O9" s="38">
        <v>89287</v>
      </c>
      <c r="P9" s="46">
        <v>2.6346341743778376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>
        <v>20567238</v>
      </c>
      <c r="D10" s="39">
        <v>25691357.369999997</v>
      </c>
      <c r="E10" s="39">
        <v>25230134.66</v>
      </c>
      <c r="F10" s="39">
        <v>24019335.259999998</v>
      </c>
      <c r="G10" s="39"/>
      <c r="H10" s="39"/>
      <c r="I10" s="39"/>
      <c r="J10" s="39"/>
      <c r="K10" s="39"/>
      <c r="L10" s="39"/>
      <c r="M10" s="39"/>
      <c r="N10" s="47">
        <v>2.4667738206134677</v>
      </c>
      <c r="O10" s="39">
        <v>117223780.69999999</v>
      </c>
      <c r="P10" s="48">
        <v>3.6942343482754145</v>
      </c>
      <c r="R10" s="57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>
        <v>349430</v>
      </c>
      <c r="D12" s="37">
        <v>471070</v>
      </c>
      <c r="E12" s="37">
        <v>591283</v>
      </c>
      <c r="F12" s="37">
        <v>643089</v>
      </c>
      <c r="G12" s="37"/>
      <c r="H12" s="37"/>
      <c r="I12" s="37"/>
      <c r="J12" s="37"/>
      <c r="K12" s="37"/>
      <c r="L12" s="37"/>
      <c r="M12" s="37"/>
      <c r="N12" s="44">
        <v>17.271971318844439</v>
      </c>
      <c r="O12" s="37">
        <v>2406585</v>
      </c>
      <c r="P12" s="45">
        <v>16.773100387353722</v>
      </c>
      <c r="U12" s="52"/>
    </row>
    <row r="13" spans="1:21" x14ac:dyDescent="0.2">
      <c r="A13" s="35" t="s">
        <v>34</v>
      </c>
      <c r="B13" s="38">
        <v>349478</v>
      </c>
      <c r="C13" s="38">
        <v>348561</v>
      </c>
      <c r="D13" s="38">
        <v>469094</v>
      </c>
      <c r="E13" s="38">
        <v>587009</v>
      </c>
      <c r="F13" s="38">
        <v>639491</v>
      </c>
      <c r="G13" s="38"/>
      <c r="H13" s="38"/>
      <c r="I13" s="38"/>
      <c r="J13" s="38"/>
      <c r="K13" s="38"/>
      <c r="L13" s="38"/>
      <c r="M13" s="38"/>
      <c r="N13" s="43">
        <v>17.191577481307725</v>
      </c>
      <c r="O13" s="38">
        <v>2393794</v>
      </c>
      <c r="P13" s="46">
        <v>16.973059186913527</v>
      </c>
      <c r="U13" s="52"/>
    </row>
    <row r="14" spans="1:21" x14ac:dyDescent="0.2">
      <c r="A14" s="35" t="s">
        <v>13</v>
      </c>
      <c r="B14" s="38">
        <v>2072</v>
      </c>
      <c r="C14" s="38">
        <v>806</v>
      </c>
      <c r="D14" s="38">
        <v>1976</v>
      </c>
      <c r="E14" s="38">
        <v>4274</v>
      </c>
      <c r="F14" s="38">
        <v>3474</v>
      </c>
      <c r="G14" s="38"/>
      <c r="H14" s="38"/>
      <c r="I14" s="38"/>
      <c r="J14" s="38"/>
      <c r="K14" s="38"/>
      <c r="L14" s="38"/>
      <c r="M14" s="38"/>
      <c r="N14" s="43">
        <v>72.321428571428569</v>
      </c>
      <c r="O14" s="38">
        <v>12604</v>
      </c>
      <c r="P14" s="46">
        <v>36.82153712548849</v>
      </c>
      <c r="U14" s="52"/>
    </row>
    <row r="15" spans="1:21" x14ac:dyDescent="0.2">
      <c r="A15" s="35" t="s">
        <v>35</v>
      </c>
      <c r="B15" s="38">
        <v>2909</v>
      </c>
      <c r="C15" s="38">
        <v>2622</v>
      </c>
      <c r="D15" s="38">
        <v>3400</v>
      </c>
      <c r="E15" s="38">
        <v>4319</v>
      </c>
      <c r="F15" s="38">
        <v>4674</v>
      </c>
      <c r="G15" s="38"/>
      <c r="H15" s="38"/>
      <c r="I15" s="38"/>
      <c r="J15" s="38"/>
      <c r="K15" s="38"/>
      <c r="L15" s="38"/>
      <c r="M15" s="38"/>
      <c r="N15" s="43">
        <v>16.616766467065869</v>
      </c>
      <c r="O15" s="38">
        <v>17924</v>
      </c>
      <c r="P15" s="46">
        <v>16.997389033942557</v>
      </c>
      <c r="U15" s="52"/>
    </row>
    <row r="16" spans="1:21" ht="13.5" thickBot="1" x14ac:dyDescent="0.25">
      <c r="A16" s="36" t="s">
        <v>36</v>
      </c>
      <c r="B16" s="39">
        <v>1185572</v>
      </c>
      <c r="C16" s="39">
        <v>1242394</v>
      </c>
      <c r="D16" s="39">
        <v>1478166</v>
      </c>
      <c r="E16" s="39">
        <v>1271843</v>
      </c>
      <c r="F16" s="39">
        <v>1434957</v>
      </c>
      <c r="G16" s="39"/>
      <c r="H16" s="39"/>
      <c r="I16" s="39"/>
      <c r="J16" s="39"/>
      <c r="K16" s="39"/>
      <c r="L16" s="39"/>
      <c r="M16" s="39"/>
      <c r="N16" s="47">
        <v>17.260723753240089</v>
      </c>
      <c r="O16" s="39">
        <v>6612932</v>
      </c>
      <c r="P16" s="48">
        <v>9.81593146140054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>
        <v>29240</v>
      </c>
      <c r="D18" s="37">
        <v>32915</v>
      </c>
      <c r="E18" s="37">
        <v>35181</v>
      </c>
      <c r="F18" s="37">
        <v>33344</v>
      </c>
      <c r="G18" s="37"/>
      <c r="H18" s="37"/>
      <c r="I18" s="37"/>
      <c r="J18" s="37"/>
      <c r="K18" s="37"/>
      <c r="L18" s="37"/>
      <c r="M18" s="37"/>
      <c r="N18" s="44">
        <v>3.4339423643639297</v>
      </c>
      <c r="O18" s="37">
        <v>160217</v>
      </c>
      <c r="P18" s="45">
        <v>14.948952870190341</v>
      </c>
      <c r="U18" s="52"/>
    </row>
    <row r="19" spans="1:21" x14ac:dyDescent="0.2">
      <c r="A19" s="35" t="s">
        <v>34</v>
      </c>
      <c r="B19" s="38">
        <v>27900</v>
      </c>
      <c r="C19" s="38">
        <v>27805</v>
      </c>
      <c r="D19" s="38">
        <v>31508</v>
      </c>
      <c r="E19" s="38">
        <v>34226</v>
      </c>
      <c r="F19" s="38">
        <v>32477</v>
      </c>
      <c r="G19" s="38"/>
      <c r="H19" s="38"/>
      <c r="I19" s="38"/>
      <c r="J19" s="38"/>
      <c r="K19" s="38"/>
      <c r="L19" s="38"/>
      <c r="M19" s="38"/>
      <c r="N19" s="43">
        <v>3.8998016507774009</v>
      </c>
      <c r="O19" s="38">
        <v>153946</v>
      </c>
      <c r="P19" s="46">
        <v>15.32053875080528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/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>
        <v>404</v>
      </c>
      <c r="D21" s="38">
        <v>455</v>
      </c>
      <c r="E21" s="38">
        <v>475</v>
      </c>
      <c r="F21" s="38">
        <v>475</v>
      </c>
      <c r="G21" s="38"/>
      <c r="H21" s="38"/>
      <c r="I21" s="38"/>
      <c r="J21" s="38"/>
      <c r="K21" s="38"/>
      <c r="L21" s="38"/>
      <c r="M21" s="38"/>
      <c r="N21" s="43">
        <v>-1.6563146997929608</v>
      </c>
      <c r="O21" s="38">
        <v>2234</v>
      </c>
      <c r="P21" s="46">
        <v>4.4901777362020576</v>
      </c>
      <c r="U21" s="52"/>
    </row>
    <row r="22" spans="1:21" ht="13.5" thickBot="1" x14ac:dyDescent="0.25">
      <c r="A22" s="36" t="s">
        <v>36</v>
      </c>
      <c r="B22" s="39">
        <v>3984</v>
      </c>
      <c r="C22" s="39">
        <v>3884</v>
      </c>
      <c r="D22" s="39">
        <v>5278</v>
      </c>
      <c r="E22" s="39">
        <v>7948</v>
      </c>
      <c r="F22" s="39">
        <v>4667</v>
      </c>
      <c r="G22" s="39"/>
      <c r="H22" s="39"/>
      <c r="I22" s="39"/>
      <c r="J22" s="39"/>
      <c r="K22" s="39"/>
      <c r="L22" s="39"/>
      <c r="M22" s="39"/>
      <c r="N22" s="47">
        <v>66.797712651894216</v>
      </c>
      <c r="O22" s="39">
        <v>25761</v>
      </c>
      <c r="P22" s="48">
        <v>54.572182887315492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>
        <v>1862102</v>
      </c>
      <c r="D24" s="37">
        <v>2412499</v>
      </c>
      <c r="E24" s="37">
        <v>2794228</v>
      </c>
      <c r="F24" s="37">
        <v>2989739</v>
      </c>
      <c r="G24" s="37"/>
      <c r="H24" s="37"/>
      <c r="I24" s="37"/>
      <c r="J24" s="37"/>
      <c r="K24" s="37"/>
      <c r="L24" s="37"/>
      <c r="M24" s="37"/>
      <c r="N24" s="44">
        <v>6.4513360986986168</v>
      </c>
      <c r="O24" s="37">
        <v>11912298</v>
      </c>
      <c r="P24" s="45">
        <v>7.2035626114069764</v>
      </c>
      <c r="U24" s="52"/>
    </row>
    <row r="25" spans="1:21" x14ac:dyDescent="0.2">
      <c r="A25" s="35" t="s">
        <v>34</v>
      </c>
      <c r="B25" s="38">
        <v>1486348</v>
      </c>
      <c r="C25" s="38">
        <v>1529661</v>
      </c>
      <c r="D25" s="38">
        <v>1936275</v>
      </c>
      <c r="E25" s="38">
        <v>2205077</v>
      </c>
      <c r="F25" s="38">
        <v>2385246</v>
      </c>
      <c r="G25" s="38"/>
      <c r="H25" s="38"/>
      <c r="I25" s="38"/>
      <c r="J25" s="38"/>
      <c r="K25" s="38"/>
      <c r="L25" s="38"/>
      <c r="M25" s="38"/>
      <c r="N25" s="43">
        <v>7.5711937367100139</v>
      </c>
      <c r="O25" s="38">
        <v>9542758</v>
      </c>
      <c r="P25" s="46">
        <v>7.9282021180160296</v>
      </c>
      <c r="U25" s="52"/>
    </row>
    <row r="26" spans="1:21" x14ac:dyDescent="0.2">
      <c r="A26" s="35" t="s">
        <v>13</v>
      </c>
      <c r="B26" s="38">
        <v>356802</v>
      </c>
      <c r="C26" s="38">
        <v>323250</v>
      </c>
      <c r="D26" s="38">
        <v>465848</v>
      </c>
      <c r="E26" s="38">
        <v>581048</v>
      </c>
      <c r="F26" s="38">
        <v>597648</v>
      </c>
      <c r="G26" s="38"/>
      <c r="H26" s="38"/>
      <c r="I26" s="38"/>
      <c r="J26" s="38"/>
      <c r="K26" s="38"/>
      <c r="L26" s="38"/>
      <c r="M26" s="38"/>
      <c r="N26" s="43">
        <v>2.5712844065038976</v>
      </c>
      <c r="O26" s="38">
        <v>2324638</v>
      </c>
      <c r="P26" s="46">
        <v>4.9034782836291697</v>
      </c>
      <c r="U26" s="52"/>
    </row>
    <row r="27" spans="1:21" x14ac:dyDescent="0.2">
      <c r="A27" s="35" t="s">
        <v>35</v>
      </c>
      <c r="B27" s="38">
        <v>19090</v>
      </c>
      <c r="C27" s="38">
        <v>17908</v>
      </c>
      <c r="D27" s="38">
        <v>21887</v>
      </c>
      <c r="E27" s="38">
        <v>24359</v>
      </c>
      <c r="F27" s="38">
        <v>26199</v>
      </c>
      <c r="G27" s="38"/>
      <c r="H27" s="38"/>
      <c r="I27" s="38"/>
      <c r="J27" s="38"/>
      <c r="K27" s="38"/>
      <c r="L27" s="38"/>
      <c r="M27" s="38"/>
      <c r="N27" s="43">
        <v>4.8337401464527225</v>
      </c>
      <c r="O27" s="38">
        <v>109445</v>
      </c>
      <c r="P27" s="46">
        <v>4.7791829818195746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>
        <v>21813516</v>
      </c>
      <c r="D28" s="39">
        <v>27174801.369999997</v>
      </c>
      <c r="E28" s="39">
        <v>26509925.66</v>
      </c>
      <c r="F28" s="39">
        <v>25458959.259999998</v>
      </c>
      <c r="G28" s="39"/>
      <c r="H28" s="39"/>
      <c r="I28" s="39"/>
      <c r="J28" s="39"/>
      <c r="K28" s="39"/>
      <c r="L28" s="39"/>
      <c r="M28" s="39"/>
      <c r="N28" s="47">
        <v>3.2079812471847875</v>
      </c>
      <c r="O28" s="39">
        <v>123862473.69999999</v>
      </c>
      <c r="P28" s="48">
        <v>4.0109110133699968</v>
      </c>
      <c r="U28" s="52"/>
    </row>
    <row r="30" spans="1:21" x14ac:dyDescent="0.2">
      <c r="A30" s="61" t="s">
        <v>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60">
        <v>2017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61" t="s">
        <v>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31" priority="39" stopIfTrue="1" operator="lessThan">
      <formula>0</formula>
    </cfRule>
    <cfRule type="cellIs" dxfId="30" priority="40" stopIfTrue="1" operator="greaterThan">
      <formula>0</formula>
    </cfRule>
  </conditionalFormatting>
  <conditionalFormatting sqref="P35:P39">
    <cfRule type="cellIs" dxfId="29" priority="37" stopIfTrue="1" operator="lessThan">
      <formula>0</formula>
    </cfRule>
    <cfRule type="cellIs" dxfId="28" priority="38" stopIfTrue="1" operator="greaterThan">
      <formula>0</formula>
    </cfRule>
  </conditionalFormatting>
  <conditionalFormatting sqref="N41:N45">
    <cfRule type="cellIs" dxfId="27" priority="35" stopIfTrue="1" operator="lessThan">
      <formula>0</formula>
    </cfRule>
    <cfRule type="cellIs" dxfId="26" priority="36" stopIfTrue="1" operator="greaterThan">
      <formula>0</formula>
    </cfRule>
  </conditionalFormatting>
  <conditionalFormatting sqref="N47:N48 N50:N51">
    <cfRule type="cellIs" dxfId="25" priority="33" stopIfTrue="1" operator="lessThan">
      <formula>0</formula>
    </cfRule>
    <cfRule type="cellIs" dxfId="24" priority="34" stopIfTrue="1" operator="greaterThan">
      <formula>0</formula>
    </cfRule>
  </conditionalFormatting>
  <conditionalFormatting sqref="P47:P48 P50:P51">
    <cfRule type="cellIs" dxfId="23" priority="31" stopIfTrue="1" operator="lessThan">
      <formula>0</formula>
    </cfRule>
    <cfRule type="cellIs" dxfId="22" priority="32" stopIfTrue="1" operator="greaterThan">
      <formula>0</formula>
    </cfRule>
  </conditionalFormatting>
  <conditionalFormatting sqref="N53:N57">
    <cfRule type="cellIs" dxfId="21" priority="29" stopIfTrue="1" operator="lessThan">
      <formula>0</formula>
    </cfRule>
    <cfRule type="cellIs" dxfId="20" priority="30" stopIfTrue="1" operator="greaterThan">
      <formula>0</formula>
    </cfRule>
  </conditionalFormatting>
  <conditionalFormatting sqref="P53:P57">
    <cfRule type="cellIs" dxfId="19" priority="27" stopIfTrue="1" operator="lessThan">
      <formula>0</formula>
    </cfRule>
    <cfRule type="cellIs" dxfId="18" priority="28" stopIfTrue="1" operator="greaterThan">
      <formula>0</formula>
    </cfRule>
  </conditionalFormatting>
  <conditionalFormatting sqref="P41:P45">
    <cfRule type="cellIs" dxfId="17" priority="25" stopIfTrue="1" operator="lessThan">
      <formula>0</formula>
    </cfRule>
    <cfRule type="cellIs" dxfId="16" priority="26" stopIfTrue="1" operator="greaterThan">
      <formula>0</formula>
    </cfRule>
  </conditionalFormatting>
  <conditionalFormatting sqref="N6:N10">
    <cfRule type="cellIs" dxfId="15" priority="23" stopIfTrue="1" operator="lessThan">
      <formula>0</formula>
    </cfRule>
    <cfRule type="cellIs" dxfId="14" priority="24" stopIfTrue="1" operator="greaterThan">
      <formula>0</formula>
    </cfRule>
  </conditionalFormatting>
  <conditionalFormatting sqref="P6:P10">
    <cfRule type="cellIs" dxfId="13" priority="21" stopIfTrue="1" operator="lessThan">
      <formula>0</formula>
    </cfRule>
    <cfRule type="cellIs" dxfId="12" priority="22" stopIfTrue="1" operator="greaterThan">
      <formula>0</formula>
    </cfRule>
  </conditionalFormatting>
  <conditionalFormatting sqref="N12:N16">
    <cfRule type="cellIs" dxfId="11" priority="19" stopIfTrue="1" operator="lessThan">
      <formula>0</formula>
    </cfRule>
    <cfRule type="cellIs" dxfId="10" priority="20" stopIfTrue="1" operator="greaterThan">
      <formula>0</formula>
    </cfRule>
  </conditionalFormatting>
  <conditionalFormatting sqref="N18:N19 N21:N22">
    <cfRule type="cellIs" dxfId="9" priority="17" stopIfTrue="1" operator="lessThan">
      <formula>0</formula>
    </cfRule>
    <cfRule type="cellIs" dxfId="8" priority="18" stopIfTrue="1" operator="greaterThan">
      <formula>0</formula>
    </cfRule>
  </conditionalFormatting>
  <conditionalFormatting sqref="P18:P19 P21:P22">
    <cfRule type="cellIs" dxfId="7" priority="15" stopIfTrue="1" operator="lessThan">
      <formula>0</formula>
    </cfRule>
    <cfRule type="cellIs" dxfId="6" priority="16" stopIfTrue="1" operator="greaterThan">
      <formula>0</formula>
    </cfRule>
  </conditionalFormatting>
  <conditionalFormatting sqref="N24:N28">
    <cfRule type="cellIs" dxfId="5" priority="13" stopIfTrue="1" operator="lessThan">
      <formula>0</formula>
    </cfRule>
    <cfRule type="cellIs" dxfId="4" priority="14" stopIfTrue="1" operator="greaterThan">
      <formula>0</formula>
    </cfRule>
  </conditionalFormatting>
  <conditionalFormatting sqref="P24:P28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P12:P16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2012-05-09T15:08:17Z</cp:lastPrinted>
  <dcterms:created xsi:type="dcterms:W3CDTF">2005-12-21T09:22:21Z</dcterms:created>
  <dcterms:modified xsi:type="dcterms:W3CDTF">2018-06-11T16:41:21Z</dcterms:modified>
</cp:coreProperties>
</file>